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90" windowWidth="15180" windowHeight="8250" activeTab="4"/>
  </bookViews>
  <sheets>
    <sheet name="тек каз" sheetId="1" r:id="rId1"/>
    <sheet name="тек бюдж" sheetId="2" r:id="rId2"/>
    <sheet name="тек общ" sheetId="3" r:id="rId3"/>
    <sheet name="пр каз" sheetId="4" r:id="rId4"/>
    <sheet name="пр бюдж" sheetId="5" r:id="rId5"/>
    <sheet name="Пр общ" sheetId="6" r:id="rId6"/>
    <sheet name="Лист3" sheetId="7" r:id="rId7"/>
  </sheets>
  <definedNames>
    <definedName name="_xlnm.Print_Area" localSheetId="5">'Пр общ'!$A$1:$Q$40</definedName>
  </definedNames>
  <calcPr fullCalcOnLoad="1"/>
</workbook>
</file>

<file path=xl/sharedStrings.xml><?xml version="1.0" encoding="utf-8"?>
<sst xmlns="http://schemas.openxmlformats.org/spreadsheetml/2006/main" count="305" uniqueCount="116">
  <si>
    <t>ЦРБ</t>
  </si>
  <si>
    <t>Итого соцкультсфера</t>
  </si>
  <si>
    <t>ВСЕГО</t>
  </si>
  <si>
    <t>Всего</t>
  </si>
  <si>
    <t>Наименование учреждения</t>
  </si>
  <si>
    <t>в том числе:</t>
  </si>
  <si>
    <t>газ</t>
  </si>
  <si>
    <t>вода</t>
  </si>
  <si>
    <t>теплоснабжение</t>
  </si>
  <si>
    <t>эл. энергия</t>
  </si>
  <si>
    <t>Итого по адм-циям</t>
  </si>
  <si>
    <t>Итого по с/поселениям</t>
  </si>
  <si>
    <t>Межотраслевая бух.</t>
  </si>
  <si>
    <t>всего комм. Расходов</t>
  </si>
  <si>
    <t>Проверка</t>
  </si>
  <si>
    <t>услуги связи</t>
  </si>
  <si>
    <t>транспорт. Услуги</t>
  </si>
  <si>
    <t>прочие услуги</t>
  </si>
  <si>
    <t>льготы социал.хар-ра</t>
  </si>
  <si>
    <t>приобрет., увелич.ст-ти ОС, кап.вложения</t>
  </si>
  <si>
    <t>мат-лы, медикам., ГСМ, бумага, канцт., картриджи, т.д.</t>
  </si>
  <si>
    <t>расх. На содерж,имущ-ва, ремонты им-ва, монтаж и т.д.</t>
  </si>
  <si>
    <t>прочие расходы, техосмотр, гос.пошлины, налоги</t>
  </si>
  <si>
    <t>аренда помещений и сооружений</t>
  </si>
  <si>
    <t>зар/п начисл.</t>
  </si>
  <si>
    <t>ЦБ Образования</t>
  </si>
  <si>
    <t xml:space="preserve"> - Школы</t>
  </si>
  <si>
    <t xml:space="preserve"> - Внешкольные</t>
  </si>
  <si>
    <t>СДК Уманское с/п</t>
  </si>
  <si>
    <r>
      <t xml:space="preserve">СДК "Кубань" </t>
    </r>
    <r>
      <rPr>
        <sz val="9"/>
        <rFont val="Arial Cyr"/>
        <family val="0"/>
      </rPr>
      <t>Новоплатнировск с/п</t>
    </r>
  </si>
  <si>
    <t>СДК                              Первомайское с/п</t>
  </si>
  <si>
    <t xml:space="preserve">   -ДМШ ст.Крыловская</t>
  </si>
  <si>
    <t xml:space="preserve">   -ДХШ</t>
  </si>
  <si>
    <t xml:space="preserve">   -ДЮСШ ст.Крыловская</t>
  </si>
  <si>
    <t xml:space="preserve">   -ДЮСШ </t>
  </si>
  <si>
    <t xml:space="preserve">   -КЦСОМ</t>
  </si>
  <si>
    <t xml:space="preserve">   -администрация</t>
  </si>
  <si>
    <t xml:space="preserve">   -семейная политика</t>
  </si>
  <si>
    <t>Западное с\п</t>
  </si>
  <si>
    <t>Куликовское с/п</t>
  </si>
  <si>
    <t>РУО</t>
  </si>
  <si>
    <t xml:space="preserve">   -ФК и спорт</t>
  </si>
  <si>
    <t xml:space="preserve">   -Контр-счетн палата</t>
  </si>
  <si>
    <t>семьи и детства</t>
  </si>
  <si>
    <t xml:space="preserve">   -культура</t>
  </si>
  <si>
    <t>молодежная политика</t>
  </si>
  <si>
    <t xml:space="preserve">   -ПЭС</t>
  </si>
  <si>
    <t>Всего по МО</t>
  </si>
  <si>
    <t>Ленинградское с/п</t>
  </si>
  <si>
    <t>Западное с/п</t>
  </si>
  <si>
    <t>Крыловское с/п</t>
  </si>
  <si>
    <t>Восточное с/п</t>
  </si>
  <si>
    <t>Уманское с/п</t>
  </si>
  <si>
    <t>Новоуманское с/п</t>
  </si>
  <si>
    <t>Новоплатнировское с/п</t>
  </si>
  <si>
    <t>Коржовское с/п</t>
  </si>
  <si>
    <t>Белохуторское с/п</t>
  </si>
  <si>
    <t>Первомайское с/п</t>
  </si>
  <si>
    <t>Образцовое с/п</t>
  </si>
  <si>
    <t>АСФ</t>
  </si>
  <si>
    <t xml:space="preserve">   -образование</t>
  </si>
  <si>
    <t xml:space="preserve">   -спорт</t>
  </si>
  <si>
    <t xml:space="preserve">   -МФЦ</t>
  </si>
  <si>
    <t>СКК, ЦНК,ЦСК, кинотеатр "Горн" Ленинградское с/п</t>
  </si>
  <si>
    <t>СЦК ст.Крыловской</t>
  </si>
  <si>
    <t xml:space="preserve">Кредиторская задолженность бюджетных учреждений района </t>
  </si>
  <si>
    <t>№№    п/п</t>
  </si>
  <si>
    <t>Наименование  учреждения</t>
  </si>
  <si>
    <r>
      <t xml:space="preserve">в том числе:                                                                    КЭСР   </t>
    </r>
    <r>
      <rPr>
        <b/>
        <sz val="10"/>
        <rFont val="Arial Cyr"/>
        <family val="2"/>
      </rPr>
      <t>223</t>
    </r>
  </si>
  <si>
    <t>Суб КЭСР</t>
  </si>
  <si>
    <t>Дебиторская задолжен-ность</t>
  </si>
  <si>
    <t>1.</t>
  </si>
  <si>
    <t>2230101</t>
  </si>
  <si>
    <t>2230102</t>
  </si>
  <si>
    <t>2230200</t>
  </si>
  <si>
    <t>2230300</t>
  </si>
  <si>
    <t>Межотраслевая бухгалтерия</t>
  </si>
  <si>
    <t>СКК, ЦНК, ЦСК, кинотеатр "Горн" Ленинградское с/п</t>
  </si>
  <si>
    <t>МБУ СЦК                                     ст.Крыловской</t>
  </si>
  <si>
    <t>СДК "Кубань" ст.Новоплатнировская</t>
  </si>
  <si>
    <t>СДК Первомайское с/п</t>
  </si>
  <si>
    <t>АФС</t>
  </si>
  <si>
    <t>ИТОГО</t>
  </si>
  <si>
    <t>2230101 (отопл.)</t>
  </si>
  <si>
    <t>2230102 (газ)</t>
  </si>
  <si>
    <t>2230200 (эл.эн.)</t>
  </si>
  <si>
    <t>2230300 (вода)</t>
  </si>
  <si>
    <t xml:space="preserve">Кредиторская задолженность казенных учреждений района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</si>
  <si>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</si>
  <si>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</si>
  <si>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</si>
  <si>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</si>
  <si>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</si>
  <si>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</si>
  <si>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</si>
  <si>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</si>
  <si>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</si>
  <si>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</si>
  <si>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</si>
  <si>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</si>
  <si>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</si>
  <si>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</si>
  <si>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бюдж</t>
  </si>
  <si>
    <t>каз</t>
  </si>
  <si>
    <t>разница</t>
  </si>
  <si>
    <r>
      <t>Кредиторская задолженность учреждений района (</t>
    </r>
    <r>
      <rPr>
        <b/>
        <u val="single"/>
        <sz val="12"/>
        <rFont val="Arial Cyr"/>
        <family val="0"/>
      </rPr>
      <t>общая</t>
    </r>
    <r>
      <rPr>
        <b/>
        <sz val="12"/>
        <rFont val="Arial Cyr"/>
        <family val="2"/>
      </rPr>
      <t>)</t>
    </r>
  </si>
  <si>
    <t>з/п начисл.</t>
  </si>
  <si>
    <t xml:space="preserve"> - др. учр-я (казен.)</t>
  </si>
  <si>
    <t>на 01.12. 2012 года</t>
  </si>
  <si>
    <t xml:space="preserve">Сумма кредиторской задолженности на 01.12.2012г. </t>
  </si>
  <si>
    <t>на 01.01. 2013 года</t>
  </si>
  <si>
    <t xml:space="preserve">Сумма кредиторской задолженности на 01.01.2013г. </t>
  </si>
  <si>
    <t>Кредиторская задолженность (просроченная) казенных учреждений МО Ленинградский район на 01 января  2013 года</t>
  </si>
  <si>
    <r>
      <t>Кредиторская задолженность (просроченная) МО Ленинградский район на 01 января  2013 года (</t>
    </r>
    <r>
      <rPr>
        <b/>
        <u val="single"/>
        <sz val="14"/>
        <rFont val="Arial Cyr"/>
        <family val="0"/>
      </rPr>
      <t>общая)</t>
    </r>
  </si>
  <si>
    <t>2230202</t>
  </si>
  <si>
    <t>Кредиторская задолженность (просроченная) бюджетных учреждений МО Ленинградский район на 01 января 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</si>
</sst>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2"/>
    </font>
    <font>
      <b/>
      <u val="single"/>
      <sz val="14"/>
      <name val="Arial Cyr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top"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3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 vertical="top"/>
    </xf>
    <xf numFmtId="0" fontId="1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2" fontId="3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3" fillId="0" borderId="6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" xfId="0" applyBorder="1" applyAlignment="1">
      <alignment horizontal="left"/>
    </xf>
    <xf numFmtId="2" fontId="0" fillId="0" borderId="19" xfId="0" applyNumberForma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justify" wrapText="1"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 vertical="top"/>
    </xf>
    <xf numFmtId="2" fontId="0" fillId="0" borderId="1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8" fillId="0" borderId="6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2" fontId="8" fillId="0" borderId="6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8" fillId="0" borderId="21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2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6" xfId="0" applyFont="1" applyFill="1" applyBorder="1" applyAlignment="1">
      <alignment horizontal="left" vertical="top" wrapText="1"/>
    </xf>
    <xf numFmtId="2" fontId="0" fillId="0" borderId="6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top"/>
    </xf>
    <xf numFmtId="2" fontId="0" fillId="0" borderId="25" xfId="0" applyNumberFormat="1" applyFont="1" applyBorder="1" applyAlignment="1">
      <alignment horizontal="right" vertical="top"/>
    </xf>
    <xf numFmtId="2" fontId="0" fillId="0" borderId="4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center" vertical="top"/>
    </xf>
    <xf numFmtId="2" fontId="0" fillId="0" borderId="6" xfId="0" applyNumberFormat="1" applyFont="1" applyBorder="1" applyAlignment="1">
      <alignment vertical="top"/>
    </xf>
    <xf numFmtId="0" fontId="0" fillId="0" borderId="13" xfId="0" applyFont="1" applyFill="1" applyBorder="1" applyAlignment="1">
      <alignment vertical="top"/>
    </xf>
    <xf numFmtId="2" fontId="0" fillId="0" borderId="2" xfId="0" applyNumberFormat="1" applyFont="1" applyBorder="1" applyAlignment="1">
      <alignment horizontal="right" vertical="top"/>
    </xf>
    <xf numFmtId="49" fontId="0" fillId="0" borderId="18" xfId="0" applyNumberFormat="1" applyFont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/>
    </xf>
    <xf numFmtId="2" fontId="0" fillId="0" borderId="6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vertical="top"/>
    </xf>
    <xf numFmtId="2" fontId="0" fillId="0" borderId="25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2" fontId="0" fillId="0" borderId="26" xfId="0" applyNumberFormat="1" applyFont="1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0" fillId="0" borderId="27" xfId="0" applyFont="1" applyFill="1" applyBorder="1" applyAlignment="1">
      <alignment horizontal="left" vertical="top"/>
    </xf>
    <xf numFmtId="2" fontId="0" fillId="0" borderId="9" xfId="0" applyNumberFormat="1" applyFont="1" applyBorder="1" applyAlignment="1">
      <alignment horizontal="right" vertical="top"/>
    </xf>
    <xf numFmtId="2" fontId="0" fillId="0" borderId="4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 vertical="top"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left" vertical="top"/>
    </xf>
    <xf numFmtId="2" fontId="1" fillId="0" borderId="26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6" xfId="0" applyNumberFormat="1" applyFont="1" applyBorder="1" applyAlignment="1">
      <alignment horizontal="center" vertical="top"/>
    </xf>
    <xf numFmtId="2" fontId="0" fillId="0" borderId="9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4" xfId="0" applyNumberFormat="1" applyFont="1" applyBorder="1" applyAlignment="1">
      <alignment horizontal="center" vertical="top"/>
    </xf>
    <xf numFmtId="2" fontId="0" fillId="0" borderId="6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 vertical="top"/>
    </xf>
    <xf numFmtId="2" fontId="0" fillId="0" borderId="4" xfId="0" applyNumberFormat="1" applyFont="1" applyBorder="1" applyAlignment="1">
      <alignment vertical="top"/>
    </xf>
    <xf numFmtId="0" fontId="0" fillId="0" borderId="11" xfId="0" applyBorder="1" applyAlignment="1">
      <alignment horizontal="left"/>
    </xf>
    <xf numFmtId="2" fontId="0" fillId="0" borderId="6" xfId="0" applyNumberFormat="1" applyFont="1" applyBorder="1" applyAlignment="1">
      <alignment vertical="top"/>
    </xf>
    <xf numFmtId="2" fontId="0" fillId="0" borderId="4" xfId="0" applyNumberFormat="1" applyFont="1" applyBorder="1" applyAlignment="1">
      <alignment vertical="top"/>
    </xf>
    <xf numFmtId="0" fontId="0" fillId="0" borderId="0" xfId="0" applyAlignment="1">
      <alignment horizontal="center"/>
    </xf>
    <xf numFmtId="2" fontId="0" fillId="0" borderId="4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28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6" xfId="0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3" fillId="0" borderId="31" xfId="0" applyFont="1" applyBorder="1" applyAlignment="1">
      <alignment horizontal="center" vertical="top" wrapText="1"/>
    </xf>
    <xf numFmtId="2" fontId="0" fillId="0" borderId="32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7" fillId="0" borderId="21" xfId="0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0" fillId="0" borderId="33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1" fillId="0" borderId="7" xfId="0" applyNumberFormat="1" applyFont="1" applyBorder="1" applyAlignment="1">
      <alignment vertical="top"/>
    </xf>
    <xf numFmtId="49" fontId="0" fillId="0" borderId="18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center" vertical="top"/>
    </xf>
    <xf numFmtId="2" fontId="0" fillId="0" borderId="6" xfId="0" applyNumberFormat="1" applyFont="1" applyBorder="1" applyAlignment="1">
      <alignment horizontal="right" vertical="top"/>
    </xf>
    <xf numFmtId="2" fontId="0" fillId="0" borderId="25" xfId="0" applyNumberFormat="1" applyFont="1" applyBorder="1" applyAlignment="1">
      <alignment horizontal="right" vertical="top"/>
    </xf>
    <xf numFmtId="2" fontId="0" fillId="0" borderId="4" xfId="0" applyNumberFormat="1" applyFont="1" applyBorder="1" applyAlignment="1">
      <alignment horizontal="right" vertical="top"/>
    </xf>
    <xf numFmtId="0" fontId="0" fillId="0" borderId="25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49" fontId="1" fillId="0" borderId="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49" fontId="0" fillId="0" borderId="6" xfId="0" applyNumberFormat="1" applyBorder="1" applyAlignment="1">
      <alignment horizontal="center" vertical="top" wrapText="1"/>
    </xf>
    <xf numFmtId="49" fontId="0" fillId="0" borderId="25" xfId="0" applyNumberForma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2" fontId="0" fillId="0" borderId="6" xfId="0" applyNumberFormat="1" applyFont="1" applyBorder="1" applyAlignment="1">
      <alignment horizontal="right" vertical="top"/>
    </xf>
    <xf numFmtId="2" fontId="0" fillId="0" borderId="25" xfId="0" applyNumberFormat="1" applyFont="1" applyBorder="1" applyAlignment="1">
      <alignment horizontal="right" vertical="top"/>
    </xf>
    <xf numFmtId="2" fontId="0" fillId="0" borderId="4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horizontal="center"/>
    </xf>
    <xf numFmtId="2" fontId="0" fillId="0" borderId="6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6" xfId="0" applyFont="1" applyFill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4" xfId="0" applyNumberFormat="1" applyFont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2" fontId="0" fillId="0" borderId="1" xfId="0" applyNumberFormat="1" applyFont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7" xfId="0" applyBorder="1" applyAlignment="1">
      <alignment wrapText="1"/>
    </xf>
    <xf numFmtId="0" fontId="10" fillId="0" borderId="38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0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3"/>
  <sheetViews>
    <sheetView workbookViewId="0" topLeftCell="A24">
      <selection activeCell="G50" sqref="G50"/>
    </sheetView>
  </sheetViews>
  <sheetFormatPr defaultColWidth="9.00390625" defaultRowHeight="12.75"/>
  <cols>
    <col min="1" max="1" width="2.875" style="0" customWidth="1"/>
    <col min="2" max="2" width="5.00390625" style="0" customWidth="1"/>
    <col min="3" max="3" width="21.00390625" style="0" customWidth="1"/>
    <col min="4" max="4" width="14.75390625" style="0" customWidth="1"/>
    <col min="5" max="5" width="11.375" style="0" customWidth="1"/>
    <col min="6" max="6" width="12.00390625" style="0" customWidth="1"/>
    <col min="7" max="8" width="13.25390625" style="0" customWidth="1"/>
    <col min="10" max="10" width="10.875" style="0" customWidth="1"/>
  </cols>
  <sheetData>
    <row r="1" spans="2:8" ht="38.25" customHeight="1">
      <c r="B1" s="198" t="s">
        <v>87</v>
      </c>
      <c r="C1" s="198"/>
      <c r="D1" s="198"/>
      <c r="E1" s="198"/>
      <c r="F1" s="198"/>
      <c r="G1" s="198"/>
      <c r="H1" s="198"/>
    </row>
    <row r="2" spans="2:7" ht="15.75">
      <c r="B2" s="198" t="s">
        <v>110</v>
      </c>
      <c r="C2" s="198"/>
      <c r="D2" s="198"/>
      <c r="E2" s="198"/>
      <c r="F2" s="198"/>
      <c r="G2" s="198"/>
    </row>
    <row r="4" spans="2:8" ht="12.75" customHeight="1">
      <c r="B4" s="199" t="s">
        <v>66</v>
      </c>
      <c r="C4" s="201" t="s">
        <v>67</v>
      </c>
      <c r="D4" s="199" t="s">
        <v>111</v>
      </c>
      <c r="E4" s="199" t="s">
        <v>68</v>
      </c>
      <c r="F4" s="204" t="s">
        <v>69</v>
      </c>
      <c r="G4" s="205"/>
      <c r="H4" s="208" t="s">
        <v>70</v>
      </c>
    </row>
    <row r="5" spans="2:8" ht="12.75">
      <c r="B5" s="200"/>
      <c r="C5" s="202"/>
      <c r="D5" s="200"/>
      <c r="E5" s="200"/>
      <c r="F5" s="206"/>
      <c r="G5" s="207"/>
      <c r="H5" s="209"/>
    </row>
    <row r="6" spans="2:8" ht="12.75" customHeight="1">
      <c r="B6" s="200"/>
      <c r="C6" s="202"/>
      <c r="D6" s="200"/>
      <c r="E6" s="200"/>
      <c r="F6" s="206"/>
      <c r="G6" s="207"/>
      <c r="H6" s="209"/>
    </row>
    <row r="7" spans="2:11" ht="15.75" customHeight="1">
      <c r="B7" s="200"/>
      <c r="C7" s="203"/>
      <c r="D7" s="200"/>
      <c r="E7" s="200"/>
      <c r="F7" s="206"/>
      <c r="G7" s="207"/>
      <c r="H7" s="209"/>
      <c r="I7" s="2"/>
      <c r="J7" s="2"/>
      <c r="K7" s="2"/>
    </row>
    <row r="8" spans="2:11" ht="12.75">
      <c r="B8" s="211" t="s">
        <v>71</v>
      </c>
      <c r="C8" s="216" t="s">
        <v>40</v>
      </c>
      <c r="D8" s="210">
        <v>652655.86</v>
      </c>
      <c r="E8" s="217">
        <f>G8+G9+G10+G11</f>
        <v>0</v>
      </c>
      <c r="F8" s="72" t="s">
        <v>72</v>
      </c>
      <c r="G8" s="73"/>
      <c r="H8" s="210">
        <v>0</v>
      </c>
      <c r="I8" s="2"/>
      <c r="J8" s="2"/>
      <c r="K8" s="2"/>
    </row>
    <row r="9" spans="2:11" ht="12.75">
      <c r="B9" s="211"/>
      <c r="C9" s="216"/>
      <c r="D9" s="210"/>
      <c r="E9" s="217"/>
      <c r="F9" s="72" t="s">
        <v>73</v>
      </c>
      <c r="G9" s="73"/>
      <c r="H9" s="210"/>
      <c r="I9" s="2"/>
      <c r="J9" s="2"/>
      <c r="K9" s="2"/>
    </row>
    <row r="10" spans="2:11" ht="12.75">
      <c r="B10" s="211"/>
      <c r="C10" s="216"/>
      <c r="D10" s="210"/>
      <c r="E10" s="217"/>
      <c r="F10" s="72" t="s">
        <v>74</v>
      </c>
      <c r="G10" s="73"/>
      <c r="H10" s="210"/>
      <c r="I10" s="2"/>
      <c r="J10" s="2"/>
      <c r="K10" s="2"/>
    </row>
    <row r="11" spans="2:11" ht="12" customHeight="1">
      <c r="B11" s="211"/>
      <c r="C11" s="216"/>
      <c r="D11" s="210"/>
      <c r="E11" s="217"/>
      <c r="F11" s="72" t="s">
        <v>75</v>
      </c>
      <c r="G11" s="73"/>
      <c r="H11" s="210"/>
      <c r="I11" s="2"/>
      <c r="J11" s="2"/>
      <c r="K11" s="2"/>
    </row>
    <row r="12" spans="2:11" ht="12.75">
      <c r="B12" s="211">
        <v>2</v>
      </c>
      <c r="C12" s="212" t="s">
        <v>76</v>
      </c>
      <c r="D12" s="213">
        <f>4292196.05+53464+318099.08+86.37+27915.94</f>
        <v>4691761.44</v>
      </c>
      <c r="E12" s="213">
        <f>G12+G13+G14+G15</f>
        <v>100974.49</v>
      </c>
      <c r="F12" s="77" t="s">
        <v>73</v>
      </c>
      <c r="G12" s="73"/>
      <c r="H12" s="210">
        <v>0</v>
      </c>
      <c r="I12" s="2"/>
      <c r="J12" s="66"/>
      <c r="K12" s="2"/>
    </row>
    <row r="13" spans="2:11" ht="12.75">
      <c r="B13" s="211"/>
      <c r="C13" s="212"/>
      <c r="D13" s="214"/>
      <c r="E13" s="214"/>
      <c r="F13" s="77" t="s">
        <v>74</v>
      </c>
      <c r="G13" s="73">
        <v>16780.81</v>
      </c>
      <c r="H13" s="210"/>
      <c r="I13" s="2"/>
      <c r="J13" s="66"/>
      <c r="K13" s="2"/>
    </row>
    <row r="14" spans="2:11" ht="12.75">
      <c r="B14" s="211"/>
      <c r="C14" s="212"/>
      <c r="D14" s="214"/>
      <c r="E14" s="214"/>
      <c r="F14" s="77" t="s">
        <v>72</v>
      </c>
      <c r="G14" s="73">
        <v>82805.44</v>
      </c>
      <c r="H14" s="210"/>
      <c r="I14" s="2"/>
      <c r="J14" s="66"/>
      <c r="K14" s="2"/>
    </row>
    <row r="15" spans="2:11" ht="12.75">
      <c r="B15" s="211"/>
      <c r="C15" s="212"/>
      <c r="D15" s="215"/>
      <c r="E15" s="215"/>
      <c r="F15" s="81" t="s">
        <v>75</v>
      </c>
      <c r="G15" s="73">
        <v>1388.24</v>
      </c>
      <c r="H15" s="210"/>
      <c r="I15" s="2"/>
      <c r="J15" s="66"/>
      <c r="K15" s="2"/>
    </row>
    <row r="16" spans="2:11" ht="12.75" customHeight="1" hidden="1">
      <c r="B16" s="211"/>
      <c r="C16" s="212"/>
      <c r="D16" s="82"/>
      <c r="E16" s="82"/>
      <c r="F16" s="81"/>
      <c r="G16" s="73"/>
      <c r="H16" s="210"/>
      <c r="I16" s="2"/>
      <c r="J16" s="2"/>
      <c r="K16" s="2"/>
    </row>
    <row r="17" spans="2:11" ht="15" customHeight="1" hidden="1">
      <c r="B17" s="118">
        <v>3</v>
      </c>
      <c r="C17" s="120" t="s">
        <v>0</v>
      </c>
      <c r="D17" s="84"/>
      <c r="E17" s="213">
        <f>G17+G21+G22+G23</f>
        <v>0</v>
      </c>
      <c r="F17" s="85" t="s">
        <v>72</v>
      </c>
      <c r="G17" s="218"/>
      <c r="H17" s="219">
        <v>0</v>
      </c>
      <c r="I17" s="2"/>
      <c r="J17" s="9"/>
      <c r="K17" s="2"/>
    </row>
    <row r="18" spans="2:10" ht="4.5" customHeight="1" hidden="1">
      <c r="B18" s="118"/>
      <c r="C18" s="120"/>
      <c r="D18" s="88"/>
      <c r="E18" s="214"/>
      <c r="F18" s="85">
        <v>2230102</v>
      </c>
      <c r="G18" s="218"/>
      <c r="H18" s="220"/>
      <c r="I18" s="2"/>
      <c r="J18" s="2"/>
    </row>
    <row r="19" spans="2:10" ht="12.75" customHeight="1" hidden="1">
      <c r="B19" s="118"/>
      <c r="C19" s="120"/>
      <c r="D19" s="88"/>
      <c r="E19" s="214"/>
      <c r="F19" s="85"/>
      <c r="G19" s="218"/>
      <c r="H19" s="220"/>
      <c r="I19" s="2"/>
      <c r="J19" s="2"/>
    </row>
    <row r="20" spans="2:10" ht="12.75" customHeight="1" hidden="1">
      <c r="B20" s="118"/>
      <c r="C20" s="120"/>
      <c r="D20" s="88"/>
      <c r="E20" s="214"/>
      <c r="F20" s="85"/>
      <c r="G20" s="218"/>
      <c r="H20" s="220"/>
      <c r="I20" s="2"/>
      <c r="J20" s="2"/>
    </row>
    <row r="21" spans="2:10" ht="12.75" customHeight="1" hidden="1">
      <c r="B21" s="118"/>
      <c r="C21" s="119"/>
      <c r="D21" s="91"/>
      <c r="E21" s="79"/>
      <c r="F21" s="85" t="s">
        <v>73</v>
      </c>
      <c r="G21" s="86"/>
      <c r="H21" s="89"/>
      <c r="I21" s="2"/>
      <c r="J21" s="2"/>
    </row>
    <row r="22" spans="2:10" ht="12.75" customHeight="1" hidden="1">
      <c r="B22" s="118"/>
      <c r="C22" s="119"/>
      <c r="D22" s="91"/>
      <c r="E22" s="79"/>
      <c r="F22" s="85" t="s">
        <v>74</v>
      </c>
      <c r="G22" s="86"/>
      <c r="H22" s="89"/>
      <c r="I22" s="2"/>
      <c r="J22" s="2"/>
    </row>
    <row r="23" spans="2:10" ht="12.75" customHeight="1" hidden="1">
      <c r="B23" s="118"/>
      <c r="C23" s="119"/>
      <c r="D23" s="94"/>
      <c r="E23" s="80"/>
      <c r="F23" s="85" t="s">
        <v>75</v>
      </c>
      <c r="G23" s="86"/>
      <c r="H23" s="95"/>
      <c r="I23" s="2"/>
      <c r="J23" s="2"/>
    </row>
    <row r="24" spans="2:10" ht="12.75">
      <c r="B24" s="118">
        <v>3</v>
      </c>
      <c r="C24" s="119" t="s">
        <v>48</v>
      </c>
      <c r="D24" s="79">
        <v>45640</v>
      </c>
      <c r="E24" s="91">
        <f>G24</f>
        <v>0</v>
      </c>
      <c r="F24" s="96" t="s">
        <v>72</v>
      </c>
      <c r="G24" s="97"/>
      <c r="H24" s="98">
        <v>0</v>
      </c>
      <c r="I24" s="2"/>
      <c r="J24" s="66"/>
    </row>
    <row r="25" spans="2:10" ht="12.75">
      <c r="B25" s="211">
        <v>4</v>
      </c>
      <c r="C25" s="216" t="s">
        <v>49</v>
      </c>
      <c r="D25" s="82">
        <v>54567</v>
      </c>
      <c r="E25" s="82">
        <f>G25+G26+G27+G28</f>
        <v>0</v>
      </c>
      <c r="F25" s="77" t="s">
        <v>72</v>
      </c>
      <c r="G25" s="73"/>
      <c r="H25" s="219">
        <v>0</v>
      </c>
      <c r="I25" s="2"/>
      <c r="J25" s="66"/>
    </row>
    <row r="26" spans="2:10" ht="12.75">
      <c r="B26" s="211"/>
      <c r="C26" s="216"/>
      <c r="D26" s="138"/>
      <c r="E26" s="138"/>
      <c r="F26" s="77" t="s">
        <v>73</v>
      </c>
      <c r="G26" s="73"/>
      <c r="H26" s="220"/>
      <c r="I26" s="2"/>
      <c r="J26" s="66"/>
    </row>
    <row r="27" spans="2:10" ht="12.75">
      <c r="B27" s="211"/>
      <c r="C27" s="216"/>
      <c r="D27" s="138"/>
      <c r="E27" s="138"/>
      <c r="F27" s="77" t="s">
        <v>74</v>
      </c>
      <c r="G27" s="73"/>
      <c r="H27" s="220"/>
      <c r="I27" s="2"/>
      <c r="J27" s="66"/>
    </row>
    <row r="28" spans="2:10" ht="12.75">
      <c r="B28" s="211"/>
      <c r="C28" s="216"/>
      <c r="D28" s="139"/>
      <c r="E28" s="139"/>
      <c r="F28" s="77" t="s">
        <v>75</v>
      </c>
      <c r="G28" s="73"/>
      <c r="H28" s="221"/>
      <c r="I28" s="2"/>
      <c r="J28" s="66"/>
    </row>
    <row r="29" spans="2:10" ht="12.75">
      <c r="B29" s="121">
        <v>5</v>
      </c>
      <c r="C29" s="122" t="s">
        <v>50</v>
      </c>
      <c r="D29" s="76">
        <v>10640</v>
      </c>
      <c r="E29" s="76"/>
      <c r="F29" s="77"/>
      <c r="G29" s="73"/>
      <c r="H29" s="76">
        <v>0</v>
      </c>
      <c r="I29" s="2"/>
      <c r="J29" s="66"/>
    </row>
    <row r="30" spans="2:10" ht="12.75">
      <c r="B30" s="222">
        <v>6</v>
      </c>
      <c r="C30" s="182" t="s">
        <v>51</v>
      </c>
      <c r="D30" s="82">
        <v>1261539.79</v>
      </c>
      <c r="E30" s="82">
        <f>G30+G31+G32</f>
        <v>405199.88</v>
      </c>
      <c r="F30" s="81" t="s">
        <v>74</v>
      </c>
      <c r="G30" s="100">
        <v>142951.88</v>
      </c>
      <c r="H30" s="76">
        <v>0</v>
      </c>
      <c r="I30" s="2"/>
      <c r="J30" s="2"/>
    </row>
    <row r="31" spans="2:10" ht="12.75">
      <c r="B31" s="180"/>
      <c r="C31" s="183"/>
      <c r="D31" s="138"/>
      <c r="E31" s="138"/>
      <c r="F31" s="81" t="s">
        <v>72</v>
      </c>
      <c r="G31" s="100">
        <v>262233.5</v>
      </c>
      <c r="H31" s="76"/>
      <c r="I31" s="2"/>
      <c r="J31" s="2"/>
    </row>
    <row r="32" spans="2:10" ht="12.75">
      <c r="B32" s="181"/>
      <c r="C32" s="184"/>
      <c r="D32" s="139"/>
      <c r="E32" s="139"/>
      <c r="F32" s="81" t="s">
        <v>75</v>
      </c>
      <c r="G32" s="100">
        <v>14.5</v>
      </c>
      <c r="H32" s="76"/>
      <c r="I32" s="2"/>
      <c r="J32" s="2"/>
    </row>
    <row r="33" spans="2:10" ht="12.75">
      <c r="B33" s="121">
        <v>7</v>
      </c>
      <c r="C33" s="122" t="s">
        <v>52</v>
      </c>
      <c r="D33" s="76">
        <v>44910.32</v>
      </c>
      <c r="E33" s="76">
        <v>44910.32</v>
      </c>
      <c r="F33" s="81" t="s">
        <v>74</v>
      </c>
      <c r="G33" s="100">
        <f>675.22+44235.1</f>
        <v>44910.32</v>
      </c>
      <c r="H33" s="87">
        <v>0</v>
      </c>
      <c r="I33" s="2"/>
      <c r="J33" s="2"/>
    </row>
    <row r="34" spans="2:10" ht="12.75">
      <c r="B34" s="222">
        <v>8</v>
      </c>
      <c r="C34" s="182" t="s">
        <v>53</v>
      </c>
      <c r="D34" s="82">
        <v>32995.35</v>
      </c>
      <c r="E34" s="82">
        <v>0</v>
      </c>
      <c r="F34" s="77" t="s">
        <v>73</v>
      </c>
      <c r="G34" s="100"/>
      <c r="H34" s="219">
        <v>0</v>
      </c>
      <c r="I34" s="2"/>
      <c r="J34" s="9"/>
    </row>
    <row r="35" spans="2:10" ht="12.75">
      <c r="B35" s="181"/>
      <c r="C35" s="184"/>
      <c r="D35" s="139"/>
      <c r="E35" s="139"/>
      <c r="F35" s="77" t="s">
        <v>74</v>
      </c>
      <c r="G35" s="100"/>
      <c r="H35" s="221"/>
      <c r="I35" s="2"/>
      <c r="J35" s="9"/>
    </row>
    <row r="36" spans="2:10" ht="12.75">
      <c r="B36" s="123">
        <v>9</v>
      </c>
      <c r="C36" s="124" t="s">
        <v>54</v>
      </c>
      <c r="D36" s="79">
        <v>0</v>
      </c>
      <c r="E36" s="125">
        <v>0</v>
      </c>
      <c r="F36" s="110"/>
      <c r="G36" s="111"/>
      <c r="H36" s="104">
        <v>0</v>
      </c>
      <c r="I36" s="2"/>
      <c r="J36" s="2"/>
    </row>
    <row r="37" spans="2:8" ht="12.75">
      <c r="B37" s="118">
        <v>10</v>
      </c>
      <c r="C37" s="126" t="s">
        <v>55</v>
      </c>
      <c r="D37" s="101">
        <v>0</v>
      </c>
      <c r="E37" s="105">
        <v>0</v>
      </c>
      <c r="F37" s="77"/>
      <c r="G37" s="73"/>
      <c r="H37" s="104">
        <v>0</v>
      </c>
    </row>
    <row r="38" spans="2:8" ht="12.75">
      <c r="B38" s="121">
        <v>11</v>
      </c>
      <c r="C38" s="122" t="s">
        <v>56</v>
      </c>
      <c r="D38" s="76">
        <f>2900+6720</f>
        <v>9620</v>
      </c>
      <c r="E38" s="76">
        <v>0</v>
      </c>
      <c r="F38" s="106"/>
      <c r="G38" s="107"/>
      <c r="H38" s="104">
        <v>0</v>
      </c>
    </row>
    <row r="39" spans="2:8" ht="12.75">
      <c r="B39" s="121">
        <v>12</v>
      </c>
      <c r="C39" s="122" t="s">
        <v>57</v>
      </c>
      <c r="D39" s="76">
        <v>0</v>
      </c>
      <c r="E39" s="76">
        <f>G39</f>
        <v>0</v>
      </c>
      <c r="F39" s="108" t="s">
        <v>72</v>
      </c>
      <c r="G39" s="73"/>
      <c r="H39" s="87">
        <v>0</v>
      </c>
    </row>
    <row r="40" spans="2:8" ht="12.75">
      <c r="B40" s="121">
        <v>13</v>
      </c>
      <c r="C40" s="126" t="s">
        <v>58</v>
      </c>
      <c r="D40" s="76">
        <v>65087.42</v>
      </c>
      <c r="E40" s="71">
        <f>G40</f>
        <v>18854.07</v>
      </c>
      <c r="F40" s="81" t="s">
        <v>74</v>
      </c>
      <c r="G40" s="73">
        <f>12883.84+5970.23</f>
        <v>18854.07</v>
      </c>
      <c r="H40" s="104">
        <v>0</v>
      </c>
    </row>
    <row r="41" spans="2:8" ht="12.75">
      <c r="B41" s="222">
        <v>14</v>
      </c>
      <c r="C41" s="182" t="s">
        <v>39</v>
      </c>
      <c r="D41" s="82">
        <v>152067.77</v>
      </c>
      <c r="E41" s="141">
        <f>G41+G42</f>
        <v>0</v>
      </c>
      <c r="F41" s="109" t="s">
        <v>72</v>
      </c>
      <c r="G41" s="107"/>
      <c r="H41" s="104">
        <v>0</v>
      </c>
    </row>
    <row r="42" spans="2:8" ht="12.75">
      <c r="B42" s="181"/>
      <c r="C42" s="184"/>
      <c r="D42" s="139"/>
      <c r="E42" s="142"/>
      <c r="F42" s="109" t="s">
        <v>75</v>
      </c>
      <c r="G42" s="107"/>
      <c r="H42" s="104"/>
    </row>
    <row r="43" spans="2:8" ht="12.75">
      <c r="B43" s="118">
        <v>15</v>
      </c>
      <c r="C43" s="126" t="s">
        <v>81</v>
      </c>
      <c r="D43" s="71">
        <v>3080</v>
      </c>
      <c r="E43" s="127">
        <v>0</v>
      </c>
      <c r="F43" s="110"/>
      <c r="G43" s="111"/>
      <c r="H43" s="104">
        <v>0</v>
      </c>
    </row>
    <row r="44" spans="2:8" ht="12.75">
      <c r="B44" s="187" t="s">
        <v>82</v>
      </c>
      <c r="C44" s="188"/>
      <c r="D44" s="99">
        <f>D8+D12+D17+D24+D25+D29+D30+D33+D34+D36+D37+D38+D39+D40+D41+D43</f>
        <v>7024564.95</v>
      </c>
      <c r="E44" s="99">
        <f>E8+E12+E17+E24+E25+E29+E30+E33+E34+E36+E37+E38+E39+E40+E41</f>
        <v>569938.7599999999</v>
      </c>
      <c r="G44" s="112">
        <f>SUM(G8:G43)</f>
        <v>569938.7599999999</v>
      </c>
      <c r="H44" s="99">
        <f>SUM(H8:H43)</f>
        <v>0</v>
      </c>
    </row>
    <row r="45" spans="2:8" ht="12.75">
      <c r="B45" s="128"/>
      <c r="C45" s="128"/>
      <c r="E45" s="189" t="s">
        <v>83</v>
      </c>
      <c r="F45" s="190"/>
      <c r="G45" s="114">
        <f>G8+G14+G17+G24+G25+G31+G39+G41</f>
        <v>345038.94</v>
      </c>
      <c r="H45" s="12"/>
    </row>
    <row r="46" spans="2:8" ht="12.75">
      <c r="B46" s="128"/>
      <c r="C46" s="128"/>
      <c r="D46" s="115"/>
      <c r="E46" s="185" t="s">
        <v>84</v>
      </c>
      <c r="F46" s="186"/>
      <c r="G46" s="100">
        <f>G9+G12+G21+G26+G34</f>
        <v>0</v>
      </c>
      <c r="H46" s="12"/>
    </row>
    <row r="47" spans="2:8" ht="12.75">
      <c r="B47" s="128"/>
      <c r="C47" s="128"/>
      <c r="D47" s="115"/>
      <c r="E47" s="185" t="s">
        <v>85</v>
      </c>
      <c r="F47" s="186"/>
      <c r="G47" s="114">
        <f>G10+G13+G22+G27+G30+G35+G40+G33</f>
        <v>223497.08000000002</v>
      </c>
      <c r="H47" s="10"/>
    </row>
    <row r="48" spans="2:8" ht="12.75">
      <c r="B48" s="128"/>
      <c r="C48" s="128"/>
      <c r="D48" s="115"/>
      <c r="E48" s="185" t="s">
        <v>86</v>
      </c>
      <c r="F48" s="186"/>
      <c r="G48" s="114">
        <f>G11+G15+G23+G28+G32+G42</f>
        <v>1402.74</v>
      </c>
      <c r="H48" s="12"/>
    </row>
    <row r="49" spans="2:7" ht="12.75">
      <c r="B49" s="129"/>
      <c r="C49" s="129"/>
      <c r="D49" s="66"/>
      <c r="G49" s="66"/>
    </row>
    <row r="50" spans="2:8" ht="12.75">
      <c r="B50" s="129"/>
      <c r="C50" s="129"/>
      <c r="D50" s="66"/>
      <c r="F50" s="2"/>
      <c r="G50" s="116"/>
      <c r="H50" s="12"/>
    </row>
    <row r="51" spans="2:8" ht="12.75">
      <c r="B51" s="129"/>
      <c r="C51" s="129"/>
      <c r="D51" s="9"/>
      <c r="E51" s="117"/>
      <c r="F51" s="9"/>
      <c r="G51" s="116"/>
      <c r="H51" s="12"/>
    </row>
    <row r="52" spans="2:8" ht="12.75">
      <c r="B52" s="129"/>
      <c r="C52" s="129"/>
      <c r="D52" s="9"/>
      <c r="F52" s="9"/>
      <c r="G52" s="9"/>
      <c r="H52" s="12"/>
    </row>
    <row r="53" spans="2:8" ht="12.75">
      <c r="B53" s="129"/>
      <c r="C53" s="129"/>
      <c r="D53" s="12"/>
      <c r="G53" s="9"/>
      <c r="H53" s="10"/>
    </row>
    <row r="54" spans="2:7" ht="12.75">
      <c r="B54" s="129"/>
      <c r="C54" s="129"/>
      <c r="D54" s="12"/>
      <c r="G54" s="9"/>
    </row>
    <row r="55" spans="2:7" ht="12.75">
      <c r="B55" s="129"/>
      <c r="C55" s="129"/>
      <c r="D55" s="12"/>
      <c r="G55" s="10"/>
    </row>
    <row r="56" spans="2:7" ht="12.75">
      <c r="B56" s="129"/>
      <c r="C56" s="129"/>
      <c r="F56" s="12"/>
      <c r="G56" s="10"/>
    </row>
    <row r="57" spans="2:7" ht="12.75">
      <c r="B57" s="129"/>
      <c r="C57" s="129"/>
      <c r="D57" s="12"/>
      <c r="G57" s="9"/>
    </row>
    <row r="58" spans="2:8" ht="12.75">
      <c r="B58" s="129"/>
      <c r="C58" s="129"/>
      <c r="D58" s="12"/>
      <c r="G58" s="2"/>
      <c r="H58" s="12"/>
    </row>
    <row r="59" spans="2:3" ht="12.75">
      <c r="B59" s="129"/>
      <c r="C59" s="129"/>
    </row>
    <row r="60" spans="2:3" ht="12.75">
      <c r="B60" s="129"/>
      <c r="C60" s="129"/>
    </row>
    <row r="61" spans="2:3" ht="12.75">
      <c r="B61" s="129"/>
      <c r="C61" s="129"/>
    </row>
    <row r="62" spans="2:3" ht="12.75">
      <c r="B62" s="129"/>
      <c r="C62" s="129"/>
    </row>
    <row r="63" spans="2:3" ht="12.75">
      <c r="B63" s="129"/>
      <c r="C63" s="129"/>
    </row>
    <row r="64" spans="2:3" ht="12.75">
      <c r="B64" s="129"/>
      <c r="C64" s="129"/>
    </row>
    <row r="65" spans="2:3" ht="12.75">
      <c r="B65" s="129"/>
      <c r="C65" s="129"/>
    </row>
    <row r="66" spans="2:3" ht="12.75">
      <c r="B66" s="129"/>
      <c r="C66" s="129"/>
    </row>
    <row r="67" spans="2:3" ht="12.75">
      <c r="B67" s="129"/>
      <c r="C67" s="129"/>
    </row>
    <row r="68" spans="2:3" ht="12.75">
      <c r="B68" s="129"/>
      <c r="C68" s="129"/>
    </row>
    <row r="69" spans="2:3" ht="12.75">
      <c r="B69" s="129"/>
      <c r="C69" s="129"/>
    </row>
    <row r="70" spans="2:3" ht="12.75">
      <c r="B70" s="129"/>
      <c r="C70" s="129"/>
    </row>
    <row r="71" spans="2:3" ht="12.75">
      <c r="B71" s="129"/>
      <c r="C71" s="129"/>
    </row>
    <row r="72" spans="2:3" ht="12.75">
      <c r="B72" s="129"/>
      <c r="C72" s="129"/>
    </row>
    <row r="73" spans="2:3" ht="12.75">
      <c r="B73" s="129"/>
      <c r="C73" s="129"/>
    </row>
    <row r="74" spans="2:3" ht="12.75">
      <c r="B74" s="129"/>
      <c r="C74" s="129"/>
    </row>
    <row r="75" spans="2:3" ht="12.75">
      <c r="B75" s="129"/>
      <c r="C75" s="129"/>
    </row>
    <row r="76" spans="2:3" ht="12.75">
      <c r="B76" s="129"/>
      <c r="C76" s="129"/>
    </row>
    <row r="77" spans="2:3" ht="12.75">
      <c r="B77" s="129"/>
      <c r="C77" s="129"/>
    </row>
    <row r="78" spans="2:3" ht="12.75">
      <c r="B78" s="129"/>
      <c r="C78" s="129"/>
    </row>
    <row r="79" spans="2:3" ht="12.75">
      <c r="B79" s="129"/>
      <c r="C79" s="129"/>
    </row>
    <row r="80" spans="2:3" ht="12.75">
      <c r="B80" s="129"/>
      <c r="C80" s="129"/>
    </row>
    <row r="81" spans="2:3" ht="12.75">
      <c r="B81" s="129"/>
      <c r="C81" s="129"/>
    </row>
    <row r="82" spans="2:3" ht="12.75">
      <c r="B82" s="129"/>
      <c r="C82" s="129"/>
    </row>
    <row r="83" spans="2:3" ht="12.75">
      <c r="B83" s="129"/>
      <c r="C83" s="129"/>
    </row>
  </sheetData>
  <mergeCells count="36">
    <mergeCell ref="E48:F48"/>
    <mergeCell ref="B44:C44"/>
    <mergeCell ref="E45:F45"/>
    <mergeCell ref="E46:F46"/>
    <mergeCell ref="E47:F47"/>
    <mergeCell ref="B30:B32"/>
    <mergeCell ref="C30:C32"/>
    <mergeCell ref="H34:H35"/>
    <mergeCell ref="B41:B42"/>
    <mergeCell ref="C41:C42"/>
    <mergeCell ref="B34:B35"/>
    <mergeCell ref="C34:C35"/>
    <mergeCell ref="E17:E20"/>
    <mergeCell ref="G17:G20"/>
    <mergeCell ref="H17:H20"/>
    <mergeCell ref="B25:B28"/>
    <mergeCell ref="C25:C28"/>
    <mergeCell ref="H25:H28"/>
    <mergeCell ref="H8:H11"/>
    <mergeCell ref="B12:B16"/>
    <mergeCell ref="C12:C16"/>
    <mergeCell ref="D12:D15"/>
    <mergeCell ref="E12:E15"/>
    <mergeCell ref="H12:H16"/>
    <mergeCell ref="B8:B11"/>
    <mergeCell ref="C8:C11"/>
    <mergeCell ref="D8:D11"/>
    <mergeCell ref="E8:E11"/>
    <mergeCell ref="B1:H1"/>
    <mergeCell ref="B2:G2"/>
    <mergeCell ref="B4:B7"/>
    <mergeCell ref="C4:C7"/>
    <mergeCell ref="D4:D7"/>
    <mergeCell ref="E4:E7"/>
    <mergeCell ref="F4:G7"/>
    <mergeCell ref="H4:H7"/>
  </mergeCells>
  <printOptions/>
  <pageMargins left="0.5905511811023623" right="0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"/>
  <sheetViews>
    <sheetView workbookViewId="0" topLeftCell="A1">
      <selection activeCell="B29" sqref="B29:C29"/>
    </sheetView>
  </sheetViews>
  <sheetFormatPr defaultColWidth="9.00390625" defaultRowHeight="12.75"/>
  <cols>
    <col min="1" max="1" width="3.375" style="0" customWidth="1"/>
    <col min="2" max="2" width="5.00390625" style="0" customWidth="1"/>
    <col min="3" max="3" width="21.00390625" style="0" customWidth="1"/>
    <col min="4" max="4" width="14.75390625" style="0" customWidth="1"/>
    <col min="5" max="5" width="11.375" style="0" customWidth="1"/>
    <col min="6" max="6" width="12.00390625" style="0" customWidth="1"/>
    <col min="7" max="8" width="13.25390625" style="0" customWidth="1"/>
    <col min="10" max="10" width="10.875" style="0" customWidth="1"/>
  </cols>
  <sheetData>
    <row r="1" spans="2:7" ht="38.25" customHeight="1">
      <c r="B1" s="198" t="s">
        <v>65</v>
      </c>
      <c r="C1" s="198"/>
      <c r="D1" s="198"/>
      <c r="E1" s="198"/>
      <c r="F1" s="198"/>
      <c r="G1" s="198"/>
    </row>
    <row r="2" spans="2:7" ht="15.75">
      <c r="B2" s="198" t="s">
        <v>108</v>
      </c>
      <c r="C2" s="198"/>
      <c r="D2" s="198"/>
      <c r="E2" s="198"/>
      <c r="F2" s="198"/>
      <c r="G2" s="198"/>
    </row>
    <row r="4" spans="2:8" ht="12.75" customHeight="1">
      <c r="B4" s="199" t="s">
        <v>66</v>
      </c>
      <c r="C4" s="201" t="s">
        <v>67</v>
      </c>
      <c r="D4" s="199" t="s">
        <v>109</v>
      </c>
      <c r="E4" s="199" t="s">
        <v>68</v>
      </c>
      <c r="F4" s="204" t="s">
        <v>69</v>
      </c>
      <c r="G4" s="205"/>
      <c r="H4" s="208" t="s">
        <v>70</v>
      </c>
    </row>
    <row r="5" spans="2:8" ht="12.75">
      <c r="B5" s="200"/>
      <c r="C5" s="202"/>
      <c r="D5" s="200"/>
      <c r="E5" s="200"/>
      <c r="F5" s="206"/>
      <c r="G5" s="207"/>
      <c r="H5" s="209"/>
    </row>
    <row r="6" spans="2:8" ht="12.75" customHeight="1">
      <c r="B6" s="200"/>
      <c r="C6" s="202"/>
      <c r="D6" s="200"/>
      <c r="E6" s="200"/>
      <c r="F6" s="206"/>
      <c r="G6" s="207"/>
      <c r="H6" s="209"/>
    </row>
    <row r="7" spans="2:11" ht="15.75" customHeight="1">
      <c r="B7" s="200"/>
      <c r="C7" s="203"/>
      <c r="D7" s="200"/>
      <c r="E7" s="200"/>
      <c r="F7" s="206"/>
      <c r="G7" s="207"/>
      <c r="H7" s="209"/>
      <c r="I7" s="2"/>
      <c r="J7" s="2"/>
      <c r="K7" s="2"/>
    </row>
    <row r="8" spans="2:11" ht="12.75">
      <c r="B8" s="191" t="s">
        <v>71</v>
      </c>
      <c r="C8" s="192" t="s">
        <v>40</v>
      </c>
      <c r="D8" s="210">
        <f>7667752.53+16237239.38</f>
        <v>23904991.91</v>
      </c>
      <c r="E8" s="217">
        <f>G8+G9+G10+G11</f>
        <v>1080590.2</v>
      </c>
      <c r="F8" s="72" t="s">
        <v>72</v>
      </c>
      <c r="G8" s="73">
        <f>284982.89+613430.93</f>
        <v>898413.8200000001</v>
      </c>
      <c r="H8" s="210">
        <v>0</v>
      </c>
      <c r="I8" s="2"/>
      <c r="J8" s="2"/>
      <c r="K8" s="2"/>
    </row>
    <row r="9" spans="2:11" ht="12.75">
      <c r="B9" s="191"/>
      <c r="C9" s="192"/>
      <c r="D9" s="210"/>
      <c r="E9" s="217"/>
      <c r="F9" s="72" t="s">
        <v>73</v>
      </c>
      <c r="G9" s="73"/>
      <c r="H9" s="210"/>
      <c r="I9" s="2"/>
      <c r="J9" s="2"/>
      <c r="K9" s="2"/>
    </row>
    <row r="10" spans="2:11" ht="12.75">
      <c r="B10" s="191"/>
      <c r="C10" s="192"/>
      <c r="D10" s="210"/>
      <c r="E10" s="217"/>
      <c r="F10" s="72" t="s">
        <v>74</v>
      </c>
      <c r="G10" s="73">
        <v>14519.95</v>
      </c>
      <c r="H10" s="210"/>
      <c r="I10" s="2"/>
      <c r="J10" s="2"/>
      <c r="K10" s="2"/>
    </row>
    <row r="11" spans="2:11" ht="12" customHeight="1">
      <c r="B11" s="191"/>
      <c r="C11" s="192"/>
      <c r="D11" s="210"/>
      <c r="E11" s="217"/>
      <c r="F11" s="72" t="s">
        <v>75</v>
      </c>
      <c r="G11" s="73">
        <f>128176.41+39480.02</f>
        <v>167656.43</v>
      </c>
      <c r="H11" s="210"/>
      <c r="I11" s="2"/>
      <c r="J11" s="2"/>
      <c r="K11" s="2"/>
    </row>
    <row r="12" spans="2:11" ht="12.75">
      <c r="B12" s="193">
        <v>2</v>
      </c>
      <c r="C12" s="195" t="s">
        <v>76</v>
      </c>
      <c r="D12" s="213">
        <f>114857.98+167012.93+258312+153080.99</f>
        <v>693263.8999999999</v>
      </c>
      <c r="E12" s="213">
        <f>G12+G13+G14+G15</f>
        <v>34014.76000000001</v>
      </c>
      <c r="F12" s="77" t="s">
        <v>73</v>
      </c>
      <c r="G12" s="73"/>
      <c r="H12" s="210">
        <v>0</v>
      </c>
      <c r="I12" s="2"/>
      <c r="J12" s="66"/>
      <c r="K12" s="2"/>
    </row>
    <row r="13" spans="2:11" ht="12.75">
      <c r="B13" s="194"/>
      <c r="C13" s="196"/>
      <c r="D13" s="214"/>
      <c r="E13" s="214"/>
      <c r="F13" s="77" t="s">
        <v>74</v>
      </c>
      <c r="G13" s="73">
        <f>9805.37</f>
        <v>9805.37</v>
      </c>
      <c r="H13" s="210"/>
      <c r="I13" s="2"/>
      <c r="J13" s="66"/>
      <c r="K13" s="2"/>
    </row>
    <row r="14" spans="2:11" ht="12.75">
      <c r="B14" s="194"/>
      <c r="C14" s="196"/>
      <c r="D14" s="214"/>
      <c r="E14" s="214"/>
      <c r="F14" s="77" t="s">
        <v>72</v>
      </c>
      <c r="G14" s="73">
        <f>8629.17+3850.03+9690.53</f>
        <v>22169.730000000003</v>
      </c>
      <c r="H14" s="210"/>
      <c r="I14" s="2"/>
      <c r="J14" s="66"/>
      <c r="K14" s="2"/>
    </row>
    <row r="15" spans="2:11" ht="12.75">
      <c r="B15" s="194"/>
      <c r="C15" s="196"/>
      <c r="D15" s="215"/>
      <c r="E15" s="215"/>
      <c r="F15" s="81" t="s">
        <v>75</v>
      </c>
      <c r="G15" s="73">
        <f>148.61+776.2+1114.85</f>
        <v>2039.6599999999999</v>
      </c>
      <c r="H15" s="210"/>
      <c r="I15" s="2"/>
      <c r="J15" s="66"/>
      <c r="K15" s="2"/>
    </row>
    <row r="16" spans="2:11" ht="12.75" customHeight="1" hidden="1">
      <c r="B16" s="194"/>
      <c r="C16" s="197"/>
      <c r="D16" s="82"/>
      <c r="E16" s="82"/>
      <c r="F16" s="81"/>
      <c r="G16" s="73"/>
      <c r="H16" s="213"/>
      <c r="I16" s="2"/>
      <c r="J16" s="2"/>
      <c r="K16" s="2"/>
    </row>
    <row r="17" spans="2:11" ht="15" customHeight="1">
      <c r="B17" s="74">
        <v>3</v>
      </c>
      <c r="C17" s="83" t="s">
        <v>0</v>
      </c>
      <c r="D17" s="84">
        <v>3611775.65</v>
      </c>
      <c r="E17" s="76">
        <f>G17+G18+G19+G20</f>
        <v>0</v>
      </c>
      <c r="F17" s="85" t="s">
        <v>72</v>
      </c>
      <c r="G17" s="137"/>
      <c r="H17" s="87">
        <v>0</v>
      </c>
      <c r="I17" s="2"/>
      <c r="J17" s="9"/>
      <c r="K17" s="2"/>
    </row>
    <row r="18" spans="2:10" ht="12.75" customHeight="1">
      <c r="B18" s="78"/>
      <c r="C18" s="90"/>
      <c r="D18" s="91"/>
      <c r="E18" s="79"/>
      <c r="F18" s="85" t="s">
        <v>73</v>
      </c>
      <c r="G18" s="86"/>
      <c r="H18" s="89"/>
      <c r="I18" s="2"/>
      <c r="J18" s="2"/>
    </row>
    <row r="19" spans="2:10" ht="12.75" customHeight="1">
      <c r="B19" s="78"/>
      <c r="C19" s="90"/>
      <c r="D19" s="91"/>
      <c r="E19" s="79"/>
      <c r="F19" s="85" t="s">
        <v>74</v>
      </c>
      <c r="G19" s="86"/>
      <c r="H19" s="89"/>
      <c r="I19" s="2"/>
      <c r="J19" s="2"/>
    </row>
    <row r="20" spans="2:10" ht="12.75" customHeight="1">
      <c r="B20" s="92"/>
      <c r="C20" s="93"/>
      <c r="D20" s="94"/>
      <c r="E20" s="80"/>
      <c r="F20" s="85" t="s">
        <v>75</v>
      </c>
      <c r="G20" s="86"/>
      <c r="H20" s="95"/>
      <c r="I20" s="2"/>
      <c r="J20" s="2"/>
    </row>
    <row r="21" spans="2:10" ht="40.5" customHeight="1">
      <c r="B21" s="78">
        <v>4</v>
      </c>
      <c r="C21" s="75" t="s">
        <v>77</v>
      </c>
      <c r="D21" s="79">
        <v>57702.3</v>
      </c>
      <c r="E21" s="91">
        <f>G21</f>
        <v>57702.3</v>
      </c>
      <c r="F21" s="96" t="s">
        <v>74</v>
      </c>
      <c r="G21" s="97">
        <v>57702.3</v>
      </c>
      <c r="H21" s="98">
        <v>0</v>
      </c>
      <c r="I21" s="2"/>
      <c r="J21" s="66"/>
    </row>
    <row r="22" spans="2:10" ht="29.25" customHeight="1">
      <c r="B22" s="74">
        <v>5</v>
      </c>
      <c r="C22" s="75" t="s">
        <v>78</v>
      </c>
      <c r="D22" s="76">
        <v>3153.16</v>
      </c>
      <c r="E22" s="76">
        <v>3153.16</v>
      </c>
      <c r="F22" s="77" t="s">
        <v>74</v>
      </c>
      <c r="G22" s="73">
        <v>3153.16</v>
      </c>
      <c r="H22" s="76">
        <v>0</v>
      </c>
      <c r="I22" s="2"/>
      <c r="J22" s="66"/>
    </row>
    <row r="23" spans="2:10" ht="12.75">
      <c r="B23" s="69">
        <v>6</v>
      </c>
      <c r="C23" s="70" t="s">
        <v>28</v>
      </c>
      <c r="D23" s="71">
        <v>0</v>
      </c>
      <c r="E23" s="71">
        <v>0</v>
      </c>
      <c r="F23" s="81"/>
      <c r="G23" s="100"/>
      <c r="H23" s="101">
        <v>0</v>
      </c>
      <c r="I23" s="2"/>
      <c r="J23" s="2"/>
    </row>
    <row r="24" spans="2:10" ht="15.75" customHeight="1">
      <c r="B24" s="193">
        <v>7</v>
      </c>
      <c r="C24" s="195" t="s">
        <v>79</v>
      </c>
      <c r="D24" s="213">
        <v>785634.19</v>
      </c>
      <c r="E24" s="177">
        <f>G24+G27</f>
        <v>78264.18999999999</v>
      </c>
      <c r="F24" s="102" t="s">
        <v>74</v>
      </c>
      <c r="G24" s="103">
        <v>3739.51</v>
      </c>
      <c r="H24" s="104">
        <v>0</v>
      </c>
      <c r="I24" s="2"/>
      <c r="J24" s="2"/>
    </row>
    <row r="25" spans="2:8" ht="12.75" customHeight="1" hidden="1">
      <c r="B25" s="194"/>
      <c r="C25" s="196"/>
      <c r="D25" s="214"/>
      <c r="E25" s="178"/>
      <c r="F25" s="77"/>
      <c r="G25" s="73"/>
      <c r="H25" s="104">
        <v>0</v>
      </c>
    </row>
    <row r="26" spans="2:8" ht="12.75" customHeight="1" hidden="1">
      <c r="B26" s="194"/>
      <c r="C26" s="196"/>
      <c r="D26" s="214"/>
      <c r="E26" s="178"/>
      <c r="F26" s="106"/>
      <c r="G26" s="107"/>
      <c r="H26" s="104">
        <v>0</v>
      </c>
    </row>
    <row r="27" spans="2:8" ht="12.75">
      <c r="B27" s="176"/>
      <c r="C27" s="197"/>
      <c r="D27" s="215"/>
      <c r="E27" s="179"/>
      <c r="F27" s="171" t="s">
        <v>72</v>
      </c>
      <c r="G27" s="107">
        <v>74524.68</v>
      </c>
      <c r="H27" s="172"/>
    </row>
    <row r="28" spans="2:8" ht="12.75">
      <c r="B28" s="74">
        <v>8</v>
      </c>
      <c r="C28" s="70" t="s">
        <v>80</v>
      </c>
      <c r="D28" s="76">
        <v>0</v>
      </c>
      <c r="E28" s="76">
        <f>G28</f>
        <v>0</v>
      </c>
      <c r="F28" s="108" t="s">
        <v>72</v>
      </c>
      <c r="G28" s="73"/>
      <c r="H28" s="87">
        <v>0</v>
      </c>
    </row>
    <row r="29" spans="2:8" ht="12.75">
      <c r="B29" s="174" t="s">
        <v>82</v>
      </c>
      <c r="C29" s="175"/>
      <c r="D29" s="99">
        <f>SUM(D8:D28)</f>
        <v>29056521.11</v>
      </c>
      <c r="E29" s="99">
        <f>E8+E12+E17+E21+E22+E23+E24+E25+E26+E28</f>
        <v>1253724.6099999999</v>
      </c>
      <c r="G29" s="112">
        <f>SUM(G8:G28)</f>
        <v>1253724.6099999999</v>
      </c>
      <c r="H29" s="99">
        <f>SUM(H8:H28)</f>
        <v>0</v>
      </c>
    </row>
    <row r="30" spans="2:8" ht="12.75">
      <c r="B30" s="113"/>
      <c r="C30" s="113"/>
      <c r="E30" s="189" t="s">
        <v>83</v>
      </c>
      <c r="F30" s="190"/>
      <c r="G30" s="114">
        <f>G8+G14+G27</f>
        <v>995108.23</v>
      </c>
      <c r="H30" s="12"/>
    </row>
    <row r="31" spans="2:8" ht="12.75">
      <c r="B31" s="113"/>
      <c r="C31" s="113"/>
      <c r="D31" s="115"/>
      <c r="E31" s="185" t="s">
        <v>84</v>
      </c>
      <c r="F31" s="186"/>
      <c r="G31" s="100"/>
      <c r="H31" s="12"/>
    </row>
    <row r="32" spans="2:8" ht="12.75">
      <c r="B32" s="113"/>
      <c r="C32" s="113"/>
      <c r="D32" s="115"/>
      <c r="E32" s="185" t="s">
        <v>85</v>
      </c>
      <c r="F32" s="186"/>
      <c r="G32" s="114">
        <f>G10+G13+G21+G22+G24</f>
        <v>88920.29</v>
      </c>
      <c r="H32" s="10"/>
    </row>
    <row r="33" spans="2:8" ht="12.75">
      <c r="B33" s="113"/>
      <c r="C33" s="113"/>
      <c r="D33" s="115"/>
      <c r="E33" s="185" t="s">
        <v>86</v>
      </c>
      <c r="F33" s="186"/>
      <c r="G33" s="114">
        <f>G11+G15</f>
        <v>169696.09</v>
      </c>
      <c r="H33" s="12"/>
    </row>
    <row r="34" spans="4:7" ht="12.75">
      <c r="D34" s="66"/>
      <c r="G34" s="66"/>
    </row>
    <row r="35" spans="4:8" ht="12.75">
      <c r="D35" s="66"/>
      <c r="F35" s="2"/>
      <c r="G35" s="116"/>
      <c r="H35" s="12"/>
    </row>
    <row r="36" spans="4:8" ht="12.75">
      <c r="D36" s="9"/>
      <c r="E36" s="117"/>
      <c r="F36" s="9"/>
      <c r="G36" s="116"/>
      <c r="H36" s="12"/>
    </row>
    <row r="37" spans="4:8" ht="12.75">
      <c r="D37" s="9"/>
      <c r="F37" s="9"/>
      <c r="G37" s="9"/>
      <c r="H37" s="12"/>
    </row>
    <row r="38" spans="4:8" ht="12.75">
      <c r="D38" s="12"/>
      <c r="G38" s="9"/>
      <c r="H38" s="10"/>
    </row>
    <row r="39" spans="4:7" ht="12.75">
      <c r="D39" s="12"/>
      <c r="G39" s="9"/>
    </row>
    <row r="40" spans="4:7" ht="12.75">
      <c r="D40" s="12"/>
      <c r="G40" s="10"/>
    </row>
    <row r="41" spans="6:7" ht="12.75">
      <c r="F41" s="12"/>
      <c r="G41" s="10"/>
    </row>
    <row r="42" spans="4:7" ht="12.75">
      <c r="D42" s="12"/>
      <c r="G42" s="9"/>
    </row>
    <row r="43" spans="4:8" ht="12.75">
      <c r="D43" s="12"/>
      <c r="G43" s="2"/>
      <c r="H43" s="12"/>
    </row>
  </sheetData>
  <mergeCells count="27">
    <mergeCell ref="B24:B27"/>
    <mergeCell ref="C24:C27"/>
    <mergeCell ref="D24:D27"/>
    <mergeCell ref="E24:E27"/>
    <mergeCell ref="E33:F33"/>
    <mergeCell ref="B29:C29"/>
    <mergeCell ref="E30:F30"/>
    <mergeCell ref="E31:F31"/>
    <mergeCell ref="E32:F32"/>
    <mergeCell ref="H12:H16"/>
    <mergeCell ref="B12:B16"/>
    <mergeCell ref="C12:C16"/>
    <mergeCell ref="D12:D15"/>
    <mergeCell ref="E12:E15"/>
    <mergeCell ref="H4:H7"/>
    <mergeCell ref="B8:B11"/>
    <mergeCell ref="C8:C11"/>
    <mergeCell ref="D8:D11"/>
    <mergeCell ref="E8:E11"/>
    <mergeCell ref="H8:H11"/>
    <mergeCell ref="B1:G1"/>
    <mergeCell ref="B2:G2"/>
    <mergeCell ref="B4:B7"/>
    <mergeCell ref="C4:C7"/>
    <mergeCell ref="D4:D7"/>
    <mergeCell ref="E4:E7"/>
    <mergeCell ref="F4:G7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89"/>
  <sheetViews>
    <sheetView workbookViewId="0" topLeftCell="A1">
      <selection activeCell="G56" sqref="G56"/>
    </sheetView>
  </sheetViews>
  <sheetFormatPr defaultColWidth="9.00390625" defaultRowHeight="12.75"/>
  <cols>
    <col min="1" max="1" width="2.875" style="0" customWidth="1"/>
    <col min="2" max="2" width="5.00390625" style="0" customWidth="1"/>
    <col min="3" max="3" width="21.00390625" style="0" customWidth="1"/>
    <col min="4" max="4" width="14.75390625" style="0" customWidth="1"/>
    <col min="5" max="5" width="11.375" style="143" customWidth="1"/>
    <col min="6" max="6" width="12.00390625" style="0" customWidth="1"/>
    <col min="7" max="8" width="13.25390625" style="0" customWidth="1"/>
    <col min="10" max="10" width="10.625" style="0" bestFit="1" customWidth="1"/>
  </cols>
  <sheetData>
    <row r="1" spans="2:8" ht="38.25" customHeight="1">
      <c r="B1" s="198" t="s">
        <v>105</v>
      </c>
      <c r="C1" s="198"/>
      <c r="D1" s="198"/>
      <c r="E1" s="198"/>
      <c r="F1" s="198"/>
      <c r="G1" s="198"/>
      <c r="H1" s="198"/>
    </row>
    <row r="2" spans="2:7" ht="15.75">
      <c r="B2" s="198" t="s">
        <v>110</v>
      </c>
      <c r="C2" s="198"/>
      <c r="D2" s="198"/>
      <c r="E2" s="198"/>
      <c r="F2" s="198"/>
      <c r="G2" s="198"/>
    </row>
    <row r="4" spans="2:8" ht="12.75" customHeight="1">
      <c r="B4" s="199" t="s">
        <v>66</v>
      </c>
      <c r="C4" s="201" t="s">
        <v>67</v>
      </c>
      <c r="D4" s="199" t="s">
        <v>111</v>
      </c>
      <c r="E4" s="199" t="s">
        <v>68</v>
      </c>
      <c r="F4" s="204" t="s">
        <v>69</v>
      </c>
      <c r="G4" s="205"/>
      <c r="H4" s="208" t="s">
        <v>70</v>
      </c>
    </row>
    <row r="5" spans="2:8" ht="12.75">
      <c r="B5" s="200"/>
      <c r="C5" s="202"/>
      <c r="D5" s="200"/>
      <c r="E5" s="200"/>
      <c r="F5" s="206"/>
      <c r="G5" s="207"/>
      <c r="H5" s="209"/>
    </row>
    <row r="6" spans="2:8" ht="12.75" customHeight="1">
      <c r="B6" s="200"/>
      <c r="C6" s="202"/>
      <c r="D6" s="200"/>
      <c r="E6" s="200"/>
      <c r="F6" s="206"/>
      <c r="G6" s="207"/>
      <c r="H6" s="209"/>
    </row>
    <row r="7" spans="2:9" ht="15.75" customHeight="1">
      <c r="B7" s="200"/>
      <c r="C7" s="203"/>
      <c r="D7" s="200"/>
      <c r="E7" s="200"/>
      <c r="F7" s="206"/>
      <c r="G7" s="207"/>
      <c r="H7" s="209"/>
      <c r="I7" s="2"/>
    </row>
    <row r="8" spans="2:9" ht="12.75">
      <c r="B8" s="211" t="s">
        <v>71</v>
      </c>
      <c r="C8" s="216" t="s">
        <v>40</v>
      </c>
      <c r="D8" s="210">
        <f>'тек каз'!D8:D11+'тек бюдж'!D8:D11</f>
        <v>24557647.77</v>
      </c>
      <c r="E8" s="228">
        <f>'тек каз'!E8:E11+'тек бюдж'!E8:E11</f>
        <v>1080590.2</v>
      </c>
      <c r="F8" s="72" t="s">
        <v>72</v>
      </c>
      <c r="G8" s="73">
        <f>'тек каз'!G8+'тек бюдж'!G8</f>
        <v>898413.8200000001</v>
      </c>
      <c r="H8" s="210">
        <v>0</v>
      </c>
      <c r="I8" s="2"/>
    </row>
    <row r="9" spans="2:9" ht="12.75">
      <c r="B9" s="211"/>
      <c r="C9" s="216"/>
      <c r="D9" s="210"/>
      <c r="E9" s="228"/>
      <c r="F9" s="72" t="s">
        <v>73</v>
      </c>
      <c r="G9" s="73">
        <f>'тек каз'!G9+'тек бюдж'!G9</f>
        <v>0</v>
      </c>
      <c r="H9" s="210"/>
      <c r="I9" s="2"/>
    </row>
    <row r="10" spans="2:10" ht="12.75">
      <c r="B10" s="211"/>
      <c r="C10" s="216"/>
      <c r="D10" s="210"/>
      <c r="E10" s="228"/>
      <c r="F10" s="72" t="s">
        <v>74</v>
      </c>
      <c r="G10" s="73">
        <f>'тек каз'!G10+'тек бюдж'!G10</f>
        <v>14519.95</v>
      </c>
      <c r="H10" s="210"/>
      <c r="I10" s="2"/>
      <c r="J10" s="12"/>
    </row>
    <row r="11" spans="2:9" ht="12" customHeight="1">
      <c r="B11" s="211"/>
      <c r="C11" s="216"/>
      <c r="D11" s="210"/>
      <c r="E11" s="228"/>
      <c r="F11" s="72" t="s">
        <v>75</v>
      </c>
      <c r="G11" s="73">
        <f>'тек каз'!G11+'тек бюдж'!G11</f>
        <v>167656.43</v>
      </c>
      <c r="H11" s="210"/>
      <c r="I11" s="2"/>
    </row>
    <row r="12" spans="2:9" ht="12.75">
      <c r="B12" s="211">
        <v>2</v>
      </c>
      <c r="C12" s="212" t="s">
        <v>76</v>
      </c>
      <c r="D12" s="210">
        <f>'тек каз'!D12:D15+'тек бюдж'!D12:D15</f>
        <v>5385025.34</v>
      </c>
      <c r="E12" s="228">
        <f>'тек каз'!E12:E15+'тек бюдж'!E12:E15</f>
        <v>134989.25</v>
      </c>
      <c r="F12" s="77" t="s">
        <v>73</v>
      </c>
      <c r="G12" s="73">
        <f>'тек каз'!G12+'тек бюдж'!G12</f>
        <v>0</v>
      </c>
      <c r="H12" s="210">
        <v>0</v>
      </c>
      <c r="I12" s="2"/>
    </row>
    <row r="13" spans="2:9" ht="12.75">
      <c r="B13" s="211"/>
      <c r="C13" s="212"/>
      <c r="D13" s="210"/>
      <c r="E13" s="228"/>
      <c r="F13" s="77" t="s">
        <v>74</v>
      </c>
      <c r="G13" s="73">
        <f>'тек каз'!G13+'тек бюдж'!G13</f>
        <v>26586.18</v>
      </c>
      <c r="H13" s="210"/>
      <c r="I13" s="2"/>
    </row>
    <row r="14" spans="2:10" ht="12.75">
      <c r="B14" s="211"/>
      <c r="C14" s="212"/>
      <c r="D14" s="210"/>
      <c r="E14" s="228"/>
      <c r="F14" s="77" t="s">
        <v>72</v>
      </c>
      <c r="G14" s="73">
        <f>'тек каз'!G14+'тек бюдж'!G14</f>
        <v>104975.17000000001</v>
      </c>
      <c r="H14" s="210"/>
      <c r="I14" s="2"/>
      <c r="J14" s="12"/>
    </row>
    <row r="15" spans="2:9" ht="12.75">
      <c r="B15" s="211"/>
      <c r="C15" s="212"/>
      <c r="D15" s="210"/>
      <c r="E15" s="228"/>
      <c r="F15" s="81" t="s">
        <v>75</v>
      </c>
      <c r="G15" s="73">
        <v>3427.9</v>
      </c>
      <c r="H15" s="210"/>
      <c r="I15" s="2"/>
    </row>
    <row r="16" spans="2:9" ht="12.75" customHeight="1" hidden="1">
      <c r="B16" s="211"/>
      <c r="C16" s="212"/>
      <c r="D16" s="82"/>
      <c r="E16" s="134"/>
      <c r="F16" s="81"/>
      <c r="G16" s="73"/>
      <c r="H16" s="210"/>
      <c r="I16" s="2"/>
    </row>
    <row r="17" spans="2:9" ht="15" customHeight="1" hidden="1">
      <c r="B17" s="118">
        <v>3</v>
      </c>
      <c r="C17" s="120" t="s">
        <v>0</v>
      </c>
      <c r="D17" s="84"/>
      <c r="E17" s="223"/>
      <c r="F17" s="85" t="s">
        <v>72</v>
      </c>
      <c r="G17" s="218"/>
      <c r="H17" s="219">
        <v>0</v>
      </c>
      <c r="I17" s="2"/>
    </row>
    <row r="18" spans="2:8" ht="4.5" customHeight="1" hidden="1">
      <c r="B18" s="118"/>
      <c r="C18" s="120"/>
      <c r="D18" s="88"/>
      <c r="E18" s="224"/>
      <c r="F18" s="85">
        <v>2230102</v>
      </c>
      <c r="G18" s="218"/>
      <c r="H18" s="220"/>
    </row>
    <row r="19" spans="2:8" ht="12.75" customHeight="1" hidden="1">
      <c r="B19" s="118"/>
      <c r="C19" s="120"/>
      <c r="D19" s="88"/>
      <c r="E19" s="224"/>
      <c r="F19" s="85"/>
      <c r="G19" s="218"/>
      <c r="H19" s="220"/>
    </row>
    <row r="20" spans="2:8" ht="12.75" customHeight="1" hidden="1">
      <c r="B20" s="118"/>
      <c r="C20" s="120"/>
      <c r="D20" s="88"/>
      <c r="E20" s="224"/>
      <c r="F20" s="85"/>
      <c r="G20" s="218"/>
      <c r="H20" s="220"/>
    </row>
    <row r="21" spans="2:8" ht="12.75" customHeight="1" hidden="1">
      <c r="B21" s="118"/>
      <c r="C21" s="119"/>
      <c r="D21" s="91"/>
      <c r="E21" s="135"/>
      <c r="F21" s="85" t="s">
        <v>73</v>
      </c>
      <c r="G21" s="86"/>
      <c r="H21" s="89"/>
    </row>
    <row r="22" spans="2:8" ht="12.75" customHeight="1" hidden="1">
      <c r="B22" s="118"/>
      <c r="C22" s="119"/>
      <c r="D22" s="91"/>
      <c r="E22" s="135"/>
      <c r="F22" s="85" t="s">
        <v>74</v>
      </c>
      <c r="G22" s="86"/>
      <c r="H22" s="89"/>
    </row>
    <row r="23" spans="2:8" ht="12.75" customHeight="1" hidden="1">
      <c r="B23" s="118"/>
      <c r="C23" s="119"/>
      <c r="D23" s="94"/>
      <c r="E23" s="136"/>
      <c r="F23" s="85" t="s">
        <v>75</v>
      </c>
      <c r="G23" s="86"/>
      <c r="H23" s="95"/>
    </row>
    <row r="24" spans="2:8" ht="12.75" customHeight="1">
      <c r="B24" s="118" t="s">
        <v>88</v>
      </c>
      <c r="C24" s="126" t="s">
        <v>81</v>
      </c>
      <c r="D24" s="71">
        <f>'тек каз'!D43</f>
        <v>3080</v>
      </c>
      <c r="E24" s="133">
        <f>'тек каз'!E43</f>
        <v>0</v>
      </c>
      <c r="F24" s="130"/>
      <c r="G24" s="131"/>
      <c r="H24" s="95"/>
    </row>
    <row r="25" spans="2:8" ht="12.75" customHeight="1">
      <c r="B25" s="118" t="s">
        <v>89</v>
      </c>
      <c r="C25" s="119" t="s">
        <v>0</v>
      </c>
      <c r="D25" s="223">
        <f>'тек бюдж'!D17</f>
        <v>3611775.65</v>
      </c>
      <c r="E25" s="223">
        <f>'тек бюдж'!E17</f>
        <v>0</v>
      </c>
      <c r="F25" s="77" t="s">
        <v>72</v>
      </c>
      <c r="G25" s="131">
        <f>'тек бюдж'!G17:G17</f>
        <v>0</v>
      </c>
      <c r="H25" s="95"/>
    </row>
    <row r="26" spans="2:8" ht="12.75" customHeight="1">
      <c r="B26" s="121"/>
      <c r="C26" s="119"/>
      <c r="D26" s="224"/>
      <c r="E26" s="224"/>
      <c r="F26" s="77" t="s">
        <v>73</v>
      </c>
      <c r="G26" s="131">
        <f>'тек бюдж'!G18:G18</f>
        <v>0</v>
      </c>
      <c r="H26" s="95"/>
    </row>
    <row r="27" spans="2:8" ht="12.75" customHeight="1">
      <c r="B27" s="121"/>
      <c r="C27" s="119"/>
      <c r="D27" s="224"/>
      <c r="E27" s="224"/>
      <c r="F27" s="77" t="s">
        <v>74</v>
      </c>
      <c r="G27" s="131">
        <f>'тек бюдж'!G19:G19</f>
        <v>0</v>
      </c>
      <c r="H27" s="95"/>
    </row>
    <row r="28" spans="2:8" ht="12.75" customHeight="1">
      <c r="B28" s="121"/>
      <c r="C28" s="119"/>
      <c r="D28" s="225"/>
      <c r="E28" s="225"/>
      <c r="F28" s="77" t="s">
        <v>75</v>
      </c>
      <c r="G28" s="131">
        <f>'тек бюдж'!G20:G20</f>
        <v>0</v>
      </c>
      <c r="H28" s="95"/>
    </row>
    <row r="29" spans="2:8" ht="12.75">
      <c r="B29" s="222" t="s">
        <v>90</v>
      </c>
      <c r="C29" s="216" t="s">
        <v>48</v>
      </c>
      <c r="D29" s="210">
        <f>'тек каз'!D24:D24+'тек бюдж'!D21</f>
        <v>103342.3</v>
      </c>
      <c r="E29" s="228">
        <v>57702.3</v>
      </c>
      <c r="F29" s="132" t="s">
        <v>114</v>
      </c>
      <c r="G29" s="97">
        <v>57702.3</v>
      </c>
      <c r="H29" s="98">
        <v>0</v>
      </c>
    </row>
    <row r="30" spans="2:8" ht="12.75" customHeight="1" hidden="1">
      <c r="B30" s="181"/>
      <c r="C30" s="216"/>
      <c r="D30" s="210"/>
      <c r="E30" s="228"/>
      <c r="F30" s="85"/>
      <c r="G30" s="73"/>
      <c r="H30" s="99"/>
    </row>
    <row r="31" spans="2:8" ht="12.75">
      <c r="B31" s="222" t="s">
        <v>91</v>
      </c>
      <c r="C31" s="216" t="s">
        <v>49</v>
      </c>
      <c r="D31" s="82">
        <f>'тек каз'!D25</f>
        <v>54567</v>
      </c>
      <c r="E31" s="134">
        <f>'тек каз'!E25</f>
        <v>0</v>
      </c>
      <c r="F31" s="77" t="s">
        <v>72</v>
      </c>
      <c r="G31" s="73">
        <f>'тек каз'!G25</f>
        <v>0</v>
      </c>
      <c r="H31" s="219">
        <v>0</v>
      </c>
    </row>
    <row r="32" spans="2:8" ht="12.75">
      <c r="B32" s="180"/>
      <c r="C32" s="216"/>
      <c r="D32" s="138"/>
      <c r="E32" s="135"/>
      <c r="F32" s="77" t="s">
        <v>73</v>
      </c>
      <c r="G32" s="73">
        <f>'тек каз'!G26</f>
        <v>0</v>
      </c>
      <c r="H32" s="220"/>
    </row>
    <row r="33" spans="2:8" ht="12.75">
      <c r="B33" s="180"/>
      <c r="C33" s="216"/>
      <c r="D33" s="138"/>
      <c r="E33" s="135"/>
      <c r="F33" s="77" t="s">
        <v>74</v>
      </c>
      <c r="G33" s="73">
        <f>'тек каз'!G27</f>
        <v>0</v>
      </c>
      <c r="H33" s="220"/>
    </row>
    <row r="34" spans="2:8" ht="12.75">
      <c r="B34" s="181"/>
      <c r="C34" s="216"/>
      <c r="D34" s="139"/>
      <c r="E34" s="136"/>
      <c r="F34" s="77" t="s">
        <v>75</v>
      </c>
      <c r="G34" s="73">
        <f>'тек каз'!G28</f>
        <v>0</v>
      </c>
      <c r="H34" s="221"/>
    </row>
    <row r="35" spans="2:8" ht="12.75">
      <c r="B35" s="121" t="s">
        <v>92</v>
      </c>
      <c r="C35" s="122" t="s">
        <v>50</v>
      </c>
      <c r="D35" s="76">
        <f>'тек каз'!D29+'тек бюдж'!D22</f>
        <v>13793.16</v>
      </c>
      <c r="E35" s="134">
        <v>3153.16</v>
      </c>
      <c r="F35" s="77" t="s">
        <v>74</v>
      </c>
      <c r="G35" s="73">
        <v>3153.16</v>
      </c>
      <c r="H35" s="76">
        <v>0</v>
      </c>
    </row>
    <row r="36" spans="2:8" ht="12.75">
      <c r="B36" s="222" t="s">
        <v>93</v>
      </c>
      <c r="C36" s="182" t="s">
        <v>51</v>
      </c>
      <c r="D36" s="82">
        <f>'тек каз'!D30</f>
        <v>1261539.79</v>
      </c>
      <c r="E36" s="134">
        <f>'тек каз'!E30</f>
        <v>405199.88</v>
      </c>
      <c r="F36" s="81" t="s">
        <v>74</v>
      </c>
      <c r="G36" s="100">
        <f>'тек каз'!G30</f>
        <v>142951.88</v>
      </c>
      <c r="H36" s="76">
        <v>0</v>
      </c>
    </row>
    <row r="37" spans="2:10" ht="12.75">
      <c r="B37" s="180"/>
      <c r="C37" s="183"/>
      <c r="D37" s="138"/>
      <c r="E37" s="135"/>
      <c r="F37" s="81" t="s">
        <v>72</v>
      </c>
      <c r="G37" s="100">
        <f>'тек каз'!G31+14.5</f>
        <v>262248</v>
      </c>
      <c r="H37" s="76"/>
      <c r="J37" s="12"/>
    </row>
    <row r="38" spans="2:8" ht="12.75">
      <c r="B38" s="181"/>
      <c r="C38" s="184"/>
      <c r="D38" s="139"/>
      <c r="E38" s="136"/>
      <c r="F38" s="81" t="s">
        <v>75</v>
      </c>
      <c r="G38" s="100"/>
      <c r="H38" s="76"/>
    </row>
    <row r="39" spans="2:8" ht="12.75">
      <c r="B39" s="121" t="s">
        <v>94</v>
      </c>
      <c r="C39" s="122" t="s">
        <v>52</v>
      </c>
      <c r="D39" s="76">
        <f>'тек каз'!D33+'тек бюдж'!D23</f>
        <v>44910.32</v>
      </c>
      <c r="E39" s="134">
        <f>'тек каз'!E33</f>
        <v>44910.32</v>
      </c>
      <c r="F39" s="81" t="s">
        <v>74</v>
      </c>
      <c r="G39" s="100">
        <v>44910.32</v>
      </c>
      <c r="H39" s="87">
        <v>0</v>
      </c>
    </row>
    <row r="40" spans="2:8" ht="12.75">
      <c r="B40" s="222" t="s">
        <v>95</v>
      </c>
      <c r="C40" s="226" t="s">
        <v>53</v>
      </c>
      <c r="D40" s="82">
        <f>'тек каз'!D34</f>
        <v>32995.35</v>
      </c>
      <c r="E40" s="134">
        <f>'тек каз'!E34</f>
        <v>0</v>
      </c>
      <c r="F40" s="108" t="s">
        <v>73</v>
      </c>
      <c r="G40" s="100"/>
      <c r="H40" s="219">
        <v>0</v>
      </c>
    </row>
    <row r="41" spans="2:8" ht="12.75">
      <c r="B41" s="181"/>
      <c r="C41" s="227"/>
      <c r="D41" s="139"/>
      <c r="E41" s="136"/>
      <c r="F41" s="108" t="s">
        <v>74</v>
      </c>
      <c r="G41" s="100"/>
      <c r="H41" s="221"/>
    </row>
    <row r="42" spans="2:8" ht="12.75">
      <c r="B42" s="123" t="s">
        <v>96</v>
      </c>
      <c r="C42" s="124" t="s">
        <v>54</v>
      </c>
      <c r="D42" s="138">
        <f>'тек каз'!D36+'тек бюдж'!D24</f>
        <v>785634.19</v>
      </c>
      <c r="E42" s="135">
        <v>78264.19</v>
      </c>
      <c r="F42" s="109" t="s">
        <v>74</v>
      </c>
      <c r="G42" s="107">
        <v>78264.19</v>
      </c>
      <c r="H42" s="104">
        <v>0</v>
      </c>
    </row>
    <row r="43" spans="2:8" ht="12.75">
      <c r="B43" s="118" t="s">
        <v>97</v>
      </c>
      <c r="C43" s="126" t="s">
        <v>55</v>
      </c>
      <c r="D43" s="82">
        <f>'тек каз'!D37</f>
        <v>0</v>
      </c>
      <c r="E43" s="134">
        <f>'тек каз'!E37</f>
        <v>0</v>
      </c>
      <c r="F43" s="77"/>
      <c r="G43" s="73"/>
      <c r="H43" s="104">
        <v>0</v>
      </c>
    </row>
    <row r="44" spans="2:8" ht="12.75">
      <c r="B44" s="121" t="s">
        <v>98</v>
      </c>
      <c r="C44" s="122" t="s">
        <v>56</v>
      </c>
      <c r="D44" s="82">
        <f>'тек каз'!D38</f>
        <v>9620</v>
      </c>
      <c r="E44" s="134">
        <f>'тек каз'!E38</f>
        <v>0</v>
      </c>
      <c r="F44" s="106"/>
      <c r="G44" s="107"/>
      <c r="H44" s="104">
        <v>0</v>
      </c>
    </row>
    <row r="45" spans="2:8" ht="12.75">
      <c r="B45" s="121" t="s">
        <v>99</v>
      </c>
      <c r="C45" s="122" t="s">
        <v>57</v>
      </c>
      <c r="D45" s="82">
        <f>'тек каз'!D39</f>
        <v>0</v>
      </c>
      <c r="E45" s="134">
        <f>'тек каз'!E39</f>
        <v>0</v>
      </c>
      <c r="F45" s="108" t="s">
        <v>72</v>
      </c>
      <c r="G45" s="73"/>
      <c r="H45" s="87">
        <v>0</v>
      </c>
    </row>
    <row r="46" spans="2:8" ht="12.75">
      <c r="B46" s="121" t="s">
        <v>100</v>
      </c>
      <c r="C46" s="126" t="s">
        <v>58</v>
      </c>
      <c r="D46" s="82">
        <f>'тек каз'!D40</f>
        <v>65087.42</v>
      </c>
      <c r="E46" s="134">
        <f>'тек каз'!E40</f>
        <v>18854.07</v>
      </c>
      <c r="F46" s="81" t="s">
        <v>74</v>
      </c>
      <c r="G46" s="73">
        <f>'тек каз'!G40</f>
        <v>18854.07</v>
      </c>
      <c r="H46" s="104">
        <v>0</v>
      </c>
    </row>
    <row r="47" spans="2:8" ht="12.75">
      <c r="B47" s="222" t="s">
        <v>101</v>
      </c>
      <c r="C47" s="182" t="s">
        <v>39</v>
      </c>
      <c r="D47" s="82">
        <f>'тек каз'!D41</f>
        <v>152067.77</v>
      </c>
      <c r="E47" s="134">
        <f>'тек каз'!E41</f>
        <v>0</v>
      </c>
      <c r="F47" s="109" t="s">
        <v>72</v>
      </c>
      <c r="G47" s="107">
        <f>'тек каз'!G41</f>
        <v>0</v>
      </c>
      <c r="H47" s="104">
        <v>0</v>
      </c>
    </row>
    <row r="48" spans="2:8" ht="12.75">
      <c r="B48" s="181"/>
      <c r="C48" s="184"/>
      <c r="D48" s="139"/>
      <c r="E48" s="144"/>
      <c r="F48" s="109" t="s">
        <v>75</v>
      </c>
      <c r="G48" s="107"/>
      <c r="H48" s="104"/>
    </row>
    <row r="49" spans="2:8" ht="12.75">
      <c r="B49" s="118"/>
      <c r="C49" s="126"/>
      <c r="D49" s="71"/>
      <c r="E49" s="145"/>
      <c r="F49" s="110"/>
      <c r="G49" s="111"/>
      <c r="H49" s="104">
        <v>0</v>
      </c>
    </row>
    <row r="50" spans="2:8" ht="12.75">
      <c r="B50" s="187" t="s">
        <v>82</v>
      </c>
      <c r="C50" s="188"/>
      <c r="D50" s="99">
        <f>SUM(D8:D49)</f>
        <v>36081086.059999995</v>
      </c>
      <c r="E50" s="112">
        <f>E8+E12+E17+E29+E31+E35+E36+E39+E40+E42+E43+E44+E45+E46+E47+E25</f>
        <v>1823663.37</v>
      </c>
      <c r="G50" s="112">
        <f>SUM(G8:G49)</f>
        <v>1823663.3699999996</v>
      </c>
      <c r="H50" s="99">
        <f>SUM(H8:H49)</f>
        <v>0</v>
      </c>
    </row>
    <row r="51" spans="2:8" ht="12.75">
      <c r="B51" s="128"/>
      <c r="C51" s="128"/>
      <c r="E51" s="189" t="s">
        <v>83</v>
      </c>
      <c r="F51" s="190"/>
      <c r="G51" s="114">
        <f>G8+G14+G25+G31+G37+G45+G47</f>
        <v>1265636.9900000002</v>
      </c>
      <c r="H51" s="12"/>
    </row>
    <row r="52" spans="2:8" ht="12.75">
      <c r="B52" s="128"/>
      <c r="C52" s="128"/>
      <c r="D52" s="115"/>
      <c r="E52" s="185" t="s">
        <v>84</v>
      </c>
      <c r="F52" s="186"/>
      <c r="G52" s="100">
        <f>G9+G12+G21+G32+G40</f>
        <v>0</v>
      </c>
      <c r="H52" s="12"/>
    </row>
    <row r="53" spans="2:8" ht="12.75">
      <c r="B53" s="128"/>
      <c r="C53" s="128"/>
      <c r="D53" s="115"/>
      <c r="E53" s="185" t="s">
        <v>85</v>
      </c>
      <c r="F53" s="186"/>
      <c r="G53" s="114">
        <f>G10+G13+G27+G29+G33+G35+G36+G39+G42+G46</f>
        <v>386942.05000000005</v>
      </c>
      <c r="H53" s="10"/>
    </row>
    <row r="54" spans="2:8" ht="12.75">
      <c r="B54" s="128"/>
      <c r="C54" s="128"/>
      <c r="D54" s="115"/>
      <c r="E54" s="185" t="s">
        <v>86</v>
      </c>
      <c r="F54" s="186"/>
      <c r="G54" s="114">
        <f>G11+G15+G23+G34+G38+G48+G28</f>
        <v>171084.33</v>
      </c>
      <c r="H54" s="12"/>
    </row>
    <row r="55" spans="2:7" ht="12.75">
      <c r="B55" s="129"/>
      <c r="C55" s="129"/>
      <c r="D55" s="66"/>
      <c r="G55" s="66"/>
    </row>
    <row r="56" spans="2:8" ht="12.75">
      <c r="B56" s="129"/>
      <c r="C56" s="129"/>
      <c r="D56" s="66"/>
      <c r="F56" s="2"/>
      <c r="G56" s="116"/>
      <c r="H56" s="12"/>
    </row>
    <row r="57" spans="2:8" ht="12.75">
      <c r="B57" s="129"/>
      <c r="C57" s="129"/>
      <c r="D57" s="9"/>
      <c r="E57" s="146"/>
      <c r="F57" s="9"/>
      <c r="G57" s="116"/>
      <c r="H57" s="12"/>
    </row>
    <row r="58" spans="2:8" ht="12.75">
      <c r="B58" s="129"/>
      <c r="C58" s="129"/>
      <c r="D58" s="9"/>
      <c r="F58" s="9"/>
      <c r="G58" s="9"/>
      <c r="H58" s="12"/>
    </row>
    <row r="59" spans="2:8" ht="12.75">
      <c r="B59" s="129"/>
      <c r="C59" s="129"/>
      <c r="D59" s="12"/>
      <c r="G59" s="9"/>
      <c r="H59" s="10"/>
    </row>
    <row r="60" spans="2:7" ht="12.75">
      <c r="B60" s="129"/>
      <c r="C60" s="129"/>
      <c r="D60" s="12"/>
      <c r="G60" s="9"/>
    </row>
    <row r="61" spans="2:7" ht="12.75">
      <c r="B61" s="129"/>
      <c r="C61" s="129"/>
      <c r="D61" s="12"/>
      <c r="G61" s="10"/>
    </row>
    <row r="62" spans="2:7" ht="12.75">
      <c r="B62" s="129"/>
      <c r="C62" s="129"/>
      <c r="F62" s="12"/>
      <c r="G62" s="10"/>
    </row>
    <row r="63" spans="2:7" ht="12.75">
      <c r="B63" s="129"/>
      <c r="C63" s="129"/>
      <c r="D63" s="12"/>
      <c r="G63" s="9"/>
    </row>
    <row r="64" spans="2:8" ht="12.75">
      <c r="B64" s="129"/>
      <c r="C64" s="129"/>
      <c r="D64" s="12"/>
      <c r="G64" s="2"/>
      <c r="H64" s="12"/>
    </row>
    <row r="65" spans="2:3" ht="12.75">
      <c r="B65" s="129"/>
      <c r="C65" s="129"/>
    </row>
    <row r="66" spans="2:3" ht="12.75">
      <c r="B66" s="129"/>
      <c r="C66" s="129"/>
    </row>
    <row r="67" spans="2:3" ht="12.75">
      <c r="B67" s="129"/>
      <c r="C67" s="129"/>
    </row>
    <row r="68" spans="2:3" ht="12.75">
      <c r="B68" s="129"/>
      <c r="C68" s="129"/>
    </row>
    <row r="69" spans="2:3" ht="12.75">
      <c r="B69" s="129"/>
      <c r="C69" s="129"/>
    </row>
    <row r="70" spans="2:3" ht="12.75">
      <c r="B70" s="129"/>
      <c r="C70" s="129"/>
    </row>
    <row r="71" spans="2:3" ht="12.75">
      <c r="B71" s="129"/>
      <c r="C71" s="129"/>
    </row>
    <row r="72" spans="2:3" ht="12.75">
      <c r="B72" s="129"/>
      <c r="C72" s="129"/>
    </row>
    <row r="73" spans="2:3" ht="12.75">
      <c r="B73" s="129"/>
      <c r="C73" s="129"/>
    </row>
    <row r="74" spans="2:3" ht="12.75">
      <c r="B74" s="129"/>
      <c r="C74" s="129"/>
    </row>
    <row r="75" spans="2:3" ht="12.75">
      <c r="B75" s="129"/>
      <c r="C75" s="129"/>
    </row>
    <row r="76" spans="2:3" ht="12.75">
      <c r="B76" s="129"/>
      <c r="C76" s="129"/>
    </row>
    <row r="77" spans="2:3" ht="12.75">
      <c r="B77" s="129"/>
      <c r="C77" s="129"/>
    </row>
    <row r="78" spans="2:3" ht="12.75">
      <c r="B78" s="129"/>
      <c r="C78" s="129"/>
    </row>
    <row r="79" spans="2:3" ht="12.75">
      <c r="B79" s="129"/>
      <c r="C79" s="129"/>
    </row>
    <row r="80" spans="2:3" ht="12.75">
      <c r="B80" s="129"/>
      <c r="C80" s="129"/>
    </row>
    <row r="81" spans="2:3" ht="12.75">
      <c r="B81" s="129"/>
      <c r="C81" s="129"/>
    </row>
    <row r="82" spans="2:3" ht="12.75">
      <c r="B82" s="129"/>
      <c r="C82" s="129"/>
    </row>
    <row r="83" spans="2:3" ht="12.75">
      <c r="B83" s="129"/>
      <c r="C83" s="129"/>
    </row>
    <row r="84" spans="2:3" ht="12.75">
      <c r="B84" s="129"/>
      <c r="C84" s="129"/>
    </row>
    <row r="85" spans="2:3" ht="12.75">
      <c r="B85" s="129"/>
      <c r="C85" s="129"/>
    </row>
    <row r="86" spans="2:3" ht="12.75">
      <c r="B86" s="129"/>
      <c r="C86" s="129"/>
    </row>
    <row r="87" spans="2:3" ht="12.75">
      <c r="B87" s="129"/>
      <c r="C87" s="129"/>
    </row>
    <row r="88" spans="2:3" ht="12.75">
      <c r="B88" s="129"/>
      <c r="C88" s="129"/>
    </row>
    <row r="89" spans="2:3" ht="12.75">
      <c r="B89" s="129"/>
      <c r="C89" s="129"/>
    </row>
  </sheetData>
  <mergeCells count="42">
    <mergeCell ref="B1:H1"/>
    <mergeCell ref="B2:G2"/>
    <mergeCell ref="B4:B7"/>
    <mergeCell ref="C4:C7"/>
    <mergeCell ref="D4:D7"/>
    <mergeCell ref="E4:E7"/>
    <mergeCell ref="F4:G7"/>
    <mergeCell ref="H4:H7"/>
    <mergeCell ref="H8:H11"/>
    <mergeCell ref="B12:B16"/>
    <mergeCell ref="C12:C16"/>
    <mergeCell ref="D12:D15"/>
    <mergeCell ref="E12:E15"/>
    <mergeCell ref="H12:H16"/>
    <mergeCell ref="B8:B11"/>
    <mergeCell ref="C8:C11"/>
    <mergeCell ref="D8:D11"/>
    <mergeCell ref="E8:E11"/>
    <mergeCell ref="B29:B30"/>
    <mergeCell ref="C29:C30"/>
    <mergeCell ref="D29:D30"/>
    <mergeCell ref="E29:E30"/>
    <mergeCell ref="H31:H34"/>
    <mergeCell ref="H40:H41"/>
    <mergeCell ref="E17:E20"/>
    <mergeCell ref="G17:G20"/>
    <mergeCell ref="H17:H20"/>
    <mergeCell ref="C47:C48"/>
    <mergeCell ref="B40:B41"/>
    <mergeCell ref="C40:C41"/>
    <mergeCell ref="B31:B34"/>
    <mergeCell ref="C31:C34"/>
    <mergeCell ref="E54:F54"/>
    <mergeCell ref="D25:D28"/>
    <mergeCell ref="E25:E28"/>
    <mergeCell ref="B50:C50"/>
    <mergeCell ref="E51:F51"/>
    <mergeCell ref="E52:F52"/>
    <mergeCell ref="E53:F53"/>
    <mergeCell ref="B36:B38"/>
    <mergeCell ref="C36:C38"/>
    <mergeCell ref="B47:B48"/>
  </mergeCells>
  <printOptions/>
  <pageMargins left="0.5905511811023623" right="0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4"/>
  <sheetViews>
    <sheetView workbookViewId="0" topLeftCell="A1">
      <selection activeCell="F22" sqref="F22"/>
    </sheetView>
  </sheetViews>
  <sheetFormatPr defaultColWidth="9.00390625" defaultRowHeight="12.75"/>
  <cols>
    <col min="1" max="1" width="18.125" style="0" customWidth="1"/>
    <col min="2" max="2" width="12.375" style="0" customWidth="1"/>
    <col min="3" max="3" width="5.625" style="0" customWidth="1"/>
    <col min="4" max="4" width="11.25390625" style="0" customWidth="1"/>
    <col min="5" max="5" width="10.625" style="0" customWidth="1"/>
    <col min="6" max="6" width="9.00390625" style="0" customWidth="1"/>
    <col min="7" max="7" width="9.375" style="0" customWidth="1"/>
    <col min="8" max="8" width="10.375" style="0" customWidth="1"/>
    <col min="9" max="10" width="9.375" style="0" customWidth="1"/>
    <col min="11" max="11" width="13.25390625" style="0" customWidth="1"/>
    <col min="12" max="12" width="11.00390625" style="0" customWidth="1"/>
    <col min="13" max="13" width="10.625" style="0" customWidth="1"/>
    <col min="14" max="14" width="10.875" style="0" customWidth="1"/>
    <col min="15" max="15" width="12.125" style="0" customWidth="1"/>
    <col min="16" max="16" width="9.625" style="0" customWidth="1"/>
  </cols>
  <sheetData>
    <row r="1" spans="1:16" ht="47.25" customHeight="1" thickBot="1">
      <c r="A1" s="198" t="s">
        <v>112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2.75">
      <c r="A2" s="229" t="s">
        <v>4</v>
      </c>
      <c r="B2" s="231" t="s">
        <v>3</v>
      </c>
      <c r="C2" s="233" t="s">
        <v>5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5"/>
      <c r="O2" s="235"/>
      <c r="P2" s="33"/>
    </row>
    <row r="3" spans="1:29" ht="12.75" customHeight="1">
      <c r="A3" s="230"/>
      <c r="B3" s="232"/>
      <c r="C3" s="1">
        <v>210</v>
      </c>
      <c r="D3" s="3">
        <v>223</v>
      </c>
      <c r="E3" s="3">
        <v>2230101</v>
      </c>
      <c r="F3" s="3">
        <v>2230102</v>
      </c>
      <c r="G3" s="3">
        <v>2230200</v>
      </c>
      <c r="H3" s="3">
        <v>2230300</v>
      </c>
      <c r="I3" s="3">
        <v>221</v>
      </c>
      <c r="J3" s="3">
        <v>222</v>
      </c>
      <c r="K3" s="3">
        <v>225</v>
      </c>
      <c r="L3" s="3">
        <v>310</v>
      </c>
      <c r="M3" s="32">
        <v>340</v>
      </c>
      <c r="N3" s="24">
        <v>226</v>
      </c>
      <c r="O3" s="34">
        <v>290</v>
      </c>
      <c r="P3" s="34">
        <v>224</v>
      </c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2"/>
    </row>
    <row r="4" spans="1:16" ht="47.25" customHeight="1">
      <c r="A4" s="230"/>
      <c r="B4" s="232"/>
      <c r="C4" s="40" t="s">
        <v>24</v>
      </c>
      <c r="D4" s="36" t="s">
        <v>13</v>
      </c>
      <c r="E4" s="36" t="s">
        <v>8</v>
      </c>
      <c r="F4" s="36" t="s">
        <v>6</v>
      </c>
      <c r="G4" s="36" t="s">
        <v>9</v>
      </c>
      <c r="H4" s="36" t="s">
        <v>7</v>
      </c>
      <c r="I4" s="36" t="s">
        <v>15</v>
      </c>
      <c r="J4" s="36" t="s">
        <v>16</v>
      </c>
      <c r="K4" s="36" t="s">
        <v>21</v>
      </c>
      <c r="L4" s="37" t="s">
        <v>19</v>
      </c>
      <c r="M4" s="36" t="s">
        <v>20</v>
      </c>
      <c r="N4" s="38" t="s">
        <v>17</v>
      </c>
      <c r="O4" s="39" t="s">
        <v>22</v>
      </c>
      <c r="P4" s="39" t="s">
        <v>23</v>
      </c>
    </row>
    <row r="5" spans="1:16" ht="18" customHeight="1">
      <c r="A5" s="59" t="s">
        <v>40</v>
      </c>
      <c r="B5" s="8">
        <f>SUM(E5:O5)</f>
        <v>555704.23</v>
      </c>
      <c r="C5" s="8"/>
      <c r="D5" s="8">
        <f aca="true" t="shared" si="0" ref="D5:D13">E5+F5+G5+H5</f>
        <v>0</v>
      </c>
      <c r="E5" s="8"/>
      <c r="F5" s="8"/>
      <c r="G5" s="8"/>
      <c r="H5" s="8"/>
      <c r="I5" s="8"/>
      <c r="J5" s="8">
        <v>46872</v>
      </c>
      <c r="K5" s="16">
        <v>23905.56</v>
      </c>
      <c r="L5" s="17">
        <v>4700</v>
      </c>
      <c r="M5" s="8">
        <v>444912.93</v>
      </c>
      <c r="N5" s="25">
        <v>35313.74</v>
      </c>
      <c r="O5" s="16"/>
      <c r="P5" s="16"/>
    </row>
    <row r="6" spans="1:18" ht="19.5" customHeight="1">
      <c r="A6" s="59" t="s">
        <v>12</v>
      </c>
      <c r="B6" s="4">
        <f>B7+B8+B9+B10+B11+B12</f>
        <v>347586.55</v>
      </c>
      <c r="C6" s="4"/>
      <c r="D6" s="4">
        <f t="shared" si="0"/>
        <v>0</v>
      </c>
      <c r="E6" s="4"/>
      <c r="F6" s="4"/>
      <c r="G6" s="4"/>
      <c r="H6" s="43">
        <f>SUM(H7:H13)</f>
        <v>0</v>
      </c>
      <c r="I6" s="43">
        <f aca="true" t="shared" si="1" ref="I6:P6">SUM(I7:I13)</f>
        <v>0</v>
      </c>
      <c r="J6" s="43">
        <f t="shared" si="1"/>
        <v>0</v>
      </c>
      <c r="K6" s="43">
        <f t="shared" si="1"/>
        <v>12280</v>
      </c>
      <c r="L6" s="43">
        <f t="shared" si="1"/>
        <v>43158</v>
      </c>
      <c r="M6" s="43">
        <f t="shared" si="1"/>
        <v>0</v>
      </c>
      <c r="N6" s="43">
        <f t="shared" si="1"/>
        <v>287179.55</v>
      </c>
      <c r="O6" s="43">
        <f t="shared" si="1"/>
        <v>4969</v>
      </c>
      <c r="P6" s="43">
        <f t="shared" si="1"/>
        <v>0</v>
      </c>
      <c r="Q6" s="49"/>
      <c r="R6" s="49"/>
    </row>
    <row r="7" spans="1:18" ht="19.5" customHeight="1">
      <c r="A7" s="155" t="s">
        <v>36</v>
      </c>
      <c r="B7" s="52">
        <f aca="true" t="shared" si="2" ref="B7:B12">D7+I7+J7+K7+L7+M7+N7+O7+P7</f>
        <v>342617.55</v>
      </c>
      <c r="C7" s="52"/>
      <c r="D7" s="53">
        <f t="shared" si="0"/>
        <v>0</v>
      </c>
      <c r="E7" s="52"/>
      <c r="F7" s="52"/>
      <c r="G7" s="52"/>
      <c r="H7" s="54"/>
      <c r="I7" s="54"/>
      <c r="J7" s="54"/>
      <c r="K7" s="54">
        <v>12280</v>
      </c>
      <c r="L7" s="55">
        <v>43158</v>
      </c>
      <c r="M7" s="54"/>
      <c r="N7" s="56">
        <v>287179.55</v>
      </c>
      <c r="O7" s="54"/>
      <c r="P7" s="54"/>
      <c r="Q7" s="49"/>
      <c r="R7" s="49"/>
    </row>
    <row r="8" spans="1:18" ht="19.5" customHeight="1">
      <c r="A8" s="155" t="s">
        <v>41</v>
      </c>
      <c r="B8" s="52">
        <f t="shared" si="2"/>
        <v>0</v>
      </c>
      <c r="C8" s="52"/>
      <c r="D8" s="53">
        <f t="shared" si="0"/>
        <v>0</v>
      </c>
      <c r="E8" s="52"/>
      <c r="F8" s="52"/>
      <c r="G8" s="52"/>
      <c r="H8" s="52"/>
      <c r="I8" s="52"/>
      <c r="J8" s="54"/>
      <c r="K8" s="54"/>
      <c r="L8" s="55"/>
      <c r="M8" s="54"/>
      <c r="N8" s="56"/>
      <c r="O8" s="54"/>
      <c r="P8" s="52"/>
      <c r="Q8" s="49"/>
      <c r="R8" s="49"/>
    </row>
    <row r="9" spans="1:18" ht="19.5" customHeight="1">
      <c r="A9" s="155" t="s">
        <v>42</v>
      </c>
      <c r="B9" s="52">
        <f t="shared" si="2"/>
        <v>0</v>
      </c>
      <c r="C9" s="50"/>
      <c r="D9" s="51">
        <f t="shared" si="0"/>
        <v>0</v>
      </c>
      <c r="E9" s="50"/>
      <c r="F9" s="50"/>
      <c r="G9" s="50"/>
      <c r="H9" s="52"/>
      <c r="I9" s="52"/>
      <c r="J9" s="54"/>
      <c r="K9" s="54"/>
      <c r="L9" s="55"/>
      <c r="M9" s="54"/>
      <c r="N9" s="56"/>
      <c r="O9" s="54"/>
      <c r="P9" s="52"/>
      <c r="Q9" s="49"/>
      <c r="R9" s="49"/>
    </row>
    <row r="10" spans="1:18" ht="18.75" customHeight="1">
      <c r="A10" s="155" t="s">
        <v>43</v>
      </c>
      <c r="B10" s="52">
        <f t="shared" si="2"/>
        <v>4969</v>
      </c>
      <c r="C10" s="50"/>
      <c r="D10" s="51">
        <f t="shared" si="0"/>
        <v>0</v>
      </c>
      <c r="E10" s="50"/>
      <c r="F10" s="50"/>
      <c r="G10" s="50"/>
      <c r="H10" s="52"/>
      <c r="I10" s="52"/>
      <c r="J10" s="54"/>
      <c r="K10" s="54"/>
      <c r="L10" s="55"/>
      <c r="M10" s="54"/>
      <c r="N10" s="56"/>
      <c r="O10" s="54">
        <v>4969</v>
      </c>
      <c r="P10" s="52"/>
      <c r="Q10" s="49"/>
      <c r="R10" s="49"/>
    </row>
    <row r="11" spans="1:18" ht="19.5" customHeight="1">
      <c r="A11" s="155" t="s">
        <v>44</v>
      </c>
      <c r="B11" s="52">
        <f t="shared" si="2"/>
        <v>0</v>
      </c>
      <c r="C11" s="50"/>
      <c r="D11" s="51">
        <f t="shared" si="0"/>
        <v>0</v>
      </c>
      <c r="E11" s="50"/>
      <c r="F11" s="50"/>
      <c r="G11" s="50"/>
      <c r="H11" s="52"/>
      <c r="I11" s="52"/>
      <c r="J11" s="54"/>
      <c r="K11" s="54"/>
      <c r="L11" s="55"/>
      <c r="M11" s="54"/>
      <c r="N11" s="56"/>
      <c r="O11" s="54"/>
      <c r="P11" s="52"/>
      <c r="Q11" s="49"/>
      <c r="R11" s="49"/>
    </row>
    <row r="12" spans="1:18" ht="19.5" customHeight="1">
      <c r="A12" s="155" t="s">
        <v>45</v>
      </c>
      <c r="B12" s="52">
        <f t="shared" si="2"/>
        <v>0</v>
      </c>
      <c r="C12" s="50"/>
      <c r="D12" s="51">
        <f t="shared" si="0"/>
        <v>0</v>
      </c>
      <c r="E12" s="50"/>
      <c r="F12" s="50"/>
      <c r="G12" s="50"/>
      <c r="H12" s="52"/>
      <c r="I12" s="52"/>
      <c r="J12" s="54"/>
      <c r="K12" s="54"/>
      <c r="L12" s="55"/>
      <c r="M12" s="54"/>
      <c r="N12" s="56"/>
      <c r="O12" s="54"/>
      <c r="P12" s="52"/>
      <c r="Q12" s="49"/>
      <c r="R12" s="49"/>
    </row>
    <row r="13" spans="1:16" ht="19.5" customHeight="1" thickBot="1">
      <c r="A13" s="156" t="s">
        <v>46</v>
      </c>
      <c r="B13" s="8">
        <f>SUM(E13:O13)</f>
        <v>0</v>
      </c>
      <c r="C13" s="5"/>
      <c r="D13" s="4">
        <f t="shared" si="0"/>
        <v>0</v>
      </c>
      <c r="E13" s="5"/>
      <c r="F13" s="5"/>
      <c r="G13" s="5"/>
      <c r="H13" s="5"/>
      <c r="I13" s="5"/>
      <c r="J13" s="5"/>
      <c r="K13" s="5"/>
      <c r="L13" s="20"/>
      <c r="M13" s="5"/>
      <c r="N13" s="28"/>
      <c r="O13" s="5"/>
      <c r="P13" s="5"/>
    </row>
    <row r="14" spans="1:16" ht="19.5" customHeight="1" thickBot="1">
      <c r="A14" s="154" t="s">
        <v>1</v>
      </c>
      <c r="B14" s="7">
        <f>B5+B8+B9+B10+B11+B12+B13</f>
        <v>560673.23</v>
      </c>
      <c r="C14" s="7"/>
      <c r="D14" s="7">
        <f>D5+D8+D9+D10+D11+D12+D13</f>
        <v>0</v>
      </c>
      <c r="E14" s="7">
        <f>E5+E6+E13-E7</f>
        <v>0</v>
      </c>
      <c r="F14" s="7">
        <f>F5+F6+F13-F7</f>
        <v>0</v>
      </c>
      <c r="G14" s="7">
        <f>G5+G6+G13-G7</f>
        <v>0</v>
      </c>
      <c r="H14" s="7">
        <f>H5+H13</f>
        <v>0</v>
      </c>
      <c r="I14" s="7">
        <f>I5+I6+I13-I7</f>
        <v>0</v>
      </c>
      <c r="J14" s="7">
        <f>J5+J12</f>
        <v>46872</v>
      </c>
      <c r="K14" s="15">
        <f>K5+K8+K9+K10+K11+K12+K13</f>
        <v>23905.56</v>
      </c>
      <c r="L14" s="18">
        <f>L5+L8+L9+L10+L11+L12+L13</f>
        <v>4700</v>
      </c>
      <c r="M14" s="7">
        <f>M5+M8+M9+M10+M11+M12+M13</f>
        <v>444912.93</v>
      </c>
      <c r="N14" s="26">
        <f>N5+N8+N9+N10+N11+N12+N13</f>
        <v>35313.74</v>
      </c>
      <c r="O14" s="11">
        <f>O5+O8+O9+O10+O11+O12+O13</f>
        <v>4969</v>
      </c>
      <c r="P14" s="7">
        <f>P5+P6+P13-P7</f>
        <v>0</v>
      </c>
    </row>
    <row r="15" spans="1:16" ht="18.75" customHeight="1" thickBot="1">
      <c r="A15" s="67" t="s">
        <v>47</v>
      </c>
      <c r="B15" s="7">
        <f>B5+B6+B13</f>
        <v>903290.78</v>
      </c>
      <c r="C15" s="7"/>
      <c r="D15" s="7">
        <f>D14+D7</f>
        <v>0</v>
      </c>
      <c r="E15" s="7">
        <f>E14+E7</f>
        <v>0</v>
      </c>
      <c r="F15" s="7">
        <f>F14+F7</f>
        <v>0</v>
      </c>
      <c r="G15" s="7">
        <f>G14+G7</f>
        <v>0</v>
      </c>
      <c r="H15" s="7">
        <f>H14+H7</f>
        <v>0</v>
      </c>
      <c r="I15" s="7">
        <f>I5+I6+I13</f>
        <v>0</v>
      </c>
      <c r="J15" s="7">
        <f aca="true" t="shared" si="3" ref="J15:O15">J14+J7</f>
        <v>46872</v>
      </c>
      <c r="K15" s="7">
        <f t="shared" si="3"/>
        <v>36185.56</v>
      </c>
      <c r="L15" s="18">
        <f t="shared" si="3"/>
        <v>47858</v>
      </c>
      <c r="M15" s="7">
        <f t="shared" si="3"/>
        <v>444912.93</v>
      </c>
      <c r="N15" s="31">
        <f t="shared" si="3"/>
        <v>322493.29</v>
      </c>
      <c r="O15" s="7">
        <f t="shared" si="3"/>
        <v>4969</v>
      </c>
      <c r="P15" s="11">
        <f>P5+P6+P13</f>
        <v>0</v>
      </c>
    </row>
    <row r="16" spans="1:16" ht="19.5" customHeight="1">
      <c r="A16" s="68" t="s">
        <v>48</v>
      </c>
      <c r="B16" s="6">
        <v>0</v>
      </c>
      <c r="C16" s="6"/>
      <c r="D16" s="6"/>
      <c r="E16" s="6"/>
      <c r="F16" s="6"/>
      <c r="G16" s="6"/>
      <c r="H16" s="6"/>
      <c r="I16" s="6"/>
      <c r="J16" s="6"/>
      <c r="K16" s="6"/>
      <c r="L16" s="19"/>
      <c r="M16" s="6"/>
      <c r="N16" s="27"/>
      <c r="O16" s="6"/>
      <c r="P16" s="6"/>
    </row>
    <row r="17" spans="1:16" ht="18.75" customHeight="1">
      <c r="A17" s="58" t="s">
        <v>49</v>
      </c>
      <c r="B17" s="8">
        <f>SUM(E17:O17)</f>
        <v>54567</v>
      </c>
      <c r="C17" s="4"/>
      <c r="D17" s="4">
        <f>E17+F17+G17+H17</f>
        <v>0</v>
      </c>
      <c r="E17" s="4"/>
      <c r="F17" s="4"/>
      <c r="G17" s="4"/>
      <c r="H17" s="4"/>
      <c r="I17" s="4"/>
      <c r="J17" s="4"/>
      <c r="K17" s="4"/>
      <c r="L17" s="21"/>
      <c r="M17" s="4"/>
      <c r="N17" s="173">
        <v>54567</v>
      </c>
      <c r="O17" s="4"/>
      <c r="P17" s="4"/>
    </row>
    <row r="18" spans="1:16" ht="18" customHeight="1">
      <c r="A18" s="63" t="s">
        <v>50</v>
      </c>
      <c r="B18" s="4">
        <f>D18+K18</f>
        <v>0</v>
      </c>
      <c r="C18" s="4"/>
      <c r="D18" s="4">
        <f>E18+F18+G18+H18</f>
        <v>0</v>
      </c>
      <c r="E18" s="4"/>
      <c r="F18" s="4"/>
      <c r="G18" s="4"/>
      <c r="H18" s="4"/>
      <c r="I18" s="4"/>
      <c r="J18" s="4"/>
      <c r="K18" s="4"/>
      <c r="L18" s="21"/>
      <c r="M18" s="4"/>
      <c r="N18" s="29"/>
      <c r="O18" s="4"/>
      <c r="P18" s="4"/>
    </row>
    <row r="19" spans="1:16" ht="18.75" customHeight="1">
      <c r="A19" s="58" t="s">
        <v>51</v>
      </c>
      <c r="B19" s="8">
        <f>SUM(E19:O19)</f>
        <v>0</v>
      </c>
      <c r="C19" s="4"/>
      <c r="D19" s="4">
        <f>E19+F19+G19+H19</f>
        <v>0</v>
      </c>
      <c r="E19" s="4"/>
      <c r="F19" s="4"/>
      <c r="G19" s="4"/>
      <c r="H19" s="4"/>
      <c r="I19" s="4"/>
      <c r="J19" s="4"/>
      <c r="K19" s="4"/>
      <c r="L19" s="21"/>
      <c r="M19" s="4"/>
      <c r="N19" s="29"/>
      <c r="O19" s="4"/>
      <c r="P19" s="4"/>
    </row>
    <row r="20" spans="1:16" ht="18.75" customHeight="1">
      <c r="A20" s="58" t="s">
        <v>52</v>
      </c>
      <c r="B20" s="4">
        <v>0</v>
      </c>
      <c r="C20" s="4"/>
      <c r="D20" s="4"/>
      <c r="E20" s="4"/>
      <c r="F20" s="4"/>
      <c r="G20" s="4"/>
      <c r="H20" s="4"/>
      <c r="I20" s="4"/>
      <c r="J20" s="4"/>
      <c r="K20" s="4"/>
      <c r="L20" s="21"/>
      <c r="M20" s="4"/>
      <c r="N20" s="29"/>
      <c r="O20" s="4"/>
      <c r="P20" s="4"/>
    </row>
    <row r="21" spans="1:16" ht="20.25" customHeight="1">
      <c r="A21" s="58" t="s">
        <v>53</v>
      </c>
      <c r="B21" s="4">
        <v>0</v>
      </c>
      <c r="C21" s="4"/>
      <c r="D21" s="4"/>
      <c r="E21" s="4"/>
      <c r="F21" s="4"/>
      <c r="G21" s="4"/>
      <c r="H21" s="4"/>
      <c r="I21" s="4"/>
      <c r="J21" s="4"/>
      <c r="K21" s="4"/>
      <c r="L21" s="21"/>
      <c r="M21" s="4"/>
      <c r="N21" s="29"/>
      <c r="O21" s="4"/>
      <c r="P21" s="4"/>
    </row>
    <row r="22" spans="1:16" ht="20.25" customHeight="1">
      <c r="A22" s="58" t="s">
        <v>54</v>
      </c>
      <c r="B22" s="4">
        <v>0</v>
      </c>
      <c r="C22" s="4"/>
      <c r="D22" s="4"/>
      <c r="E22" s="4"/>
      <c r="F22" s="4"/>
      <c r="G22" s="4"/>
      <c r="H22" s="4"/>
      <c r="I22" s="4"/>
      <c r="J22" s="4"/>
      <c r="K22" s="4"/>
      <c r="L22" s="21"/>
      <c r="M22" s="4"/>
      <c r="N22" s="29"/>
      <c r="O22" s="4"/>
      <c r="P22" s="4"/>
    </row>
    <row r="23" spans="1:16" ht="19.5" customHeight="1">
      <c r="A23" s="58" t="s">
        <v>55</v>
      </c>
      <c r="B23" s="4">
        <v>0</v>
      </c>
      <c r="C23" s="4"/>
      <c r="D23" s="4"/>
      <c r="E23" s="4"/>
      <c r="F23" s="4"/>
      <c r="G23" s="4"/>
      <c r="H23" s="4"/>
      <c r="I23" s="4"/>
      <c r="J23" s="4"/>
      <c r="K23" s="4"/>
      <c r="L23" s="21"/>
      <c r="M23" s="4"/>
      <c r="N23" s="29"/>
      <c r="O23" s="4"/>
      <c r="P23" s="4"/>
    </row>
    <row r="24" spans="1:16" ht="19.5" customHeight="1">
      <c r="A24" s="58" t="s">
        <v>56</v>
      </c>
      <c r="B24" s="4">
        <v>0</v>
      </c>
      <c r="C24" s="4"/>
      <c r="D24" s="4"/>
      <c r="E24" s="4"/>
      <c r="F24" s="4"/>
      <c r="G24" s="4"/>
      <c r="H24" s="4"/>
      <c r="I24" s="4"/>
      <c r="J24" s="4"/>
      <c r="K24" s="4"/>
      <c r="L24" s="21"/>
      <c r="M24" s="4"/>
      <c r="N24" s="29"/>
      <c r="O24" s="4"/>
      <c r="P24" s="4"/>
    </row>
    <row r="25" spans="1:16" ht="19.5" customHeight="1">
      <c r="A25" s="58" t="s">
        <v>57</v>
      </c>
      <c r="B25" s="43">
        <v>0</v>
      </c>
      <c r="C25" s="4"/>
      <c r="D25" s="4">
        <f>E25+F25+G25+H25</f>
        <v>0</v>
      </c>
      <c r="E25" s="4"/>
      <c r="F25" s="4"/>
      <c r="G25" s="4"/>
      <c r="H25" s="4"/>
      <c r="I25" s="4"/>
      <c r="J25" s="4"/>
      <c r="K25" s="4"/>
      <c r="L25" s="21"/>
      <c r="M25" s="4"/>
      <c r="N25" s="29"/>
      <c r="O25" s="4"/>
      <c r="P25" s="4"/>
    </row>
    <row r="26" spans="1:16" ht="19.5" customHeight="1">
      <c r="A26" s="61" t="s">
        <v>58</v>
      </c>
      <c r="B26" s="43">
        <v>0</v>
      </c>
      <c r="C26" s="4"/>
      <c r="D26" s="4"/>
      <c r="E26" s="4"/>
      <c r="F26" s="4"/>
      <c r="G26" s="4"/>
      <c r="H26" s="4"/>
      <c r="I26" s="4"/>
      <c r="J26" s="4"/>
      <c r="K26" s="4"/>
      <c r="L26" s="21"/>
      <c r="M26" s="4"/>
      <c r="N26" s="29"/>
      <c r="O26" s="4"/>
      <c r="P26" s="4"/>
    </row>
    <row r="27" spans="1:16" ht="20.25" customHeight="1" thickBot="1">
      <c r="A27" s="57" t="s">
        <v>39</v>
      </c>
      <c r="B27" s="44">
        <f>D27+I27+J27+K27+L27+M27+N27+O27+P27</f>
        <v>91037</v>
      </c>
      <c r="C27" s="8"/>
      <c r="D27" s="8">
        <f>E27+F27+G27+H27</f>
        <v>0</v>
      </c>
      <c r="E27" s="8"/>
      <c r="F27" s="8"/>
      <c r="G27" s="8"/>
      <c r="H27" s="8"/>
      <c r="I27" s="8"/>
      <c r="J27" s="8"/>
      <c r="K27" s="8"/>
      <c r="L27" s="17"/>
      <c r="M27" s="8"/>
      <c r="N27" s="30">
        <f>46037+45000</f>
        <v>91037</v>
      </c>
      <c r="O27" s="8"/>
      <c r="P27" s="8"/>
    </row>
    <row r="28" spans="1:16" ht="20.25" customHeight="1" thickBot="1">
      <c r="A28" s="47" t="s">
        <v>11</v>
      </c>
      <c r="B28" s="45">
        <f>SUM(B16:B27)</f>
        <v>145604</v>
      </c>
      <c r="C28" s="7">
        <f aca="true" t="shared" si="4" ref="C28:M28">SUM(C16:C27)</f>
        <v>0</v>
      </c>
      <c r="D28" s="7">
        <f t="shared" si="4"/>
        <v>0</v>
      </c>
      <c r="E28" s="7">
        <f t="shared" si="4"/>
        <v>0</v>
      </c>
      <c r="F28" s="7">
        <f t="shared" si="4"/>
        <v>0</v>
      </c>
      <c r="G28" s="7">
        <f t="shared" si="4"/>
        <v>0</v>
      </c>
      <c r="H28" s="7">
        <f t="shared" si="4"/>
        <v>0</v>
      </c>
      <c r="I28" s="7">
        <f>I16+I17+I18+I19+I20+I21+I22+I23+I24+I25+I26+I27</f>
        <v>0</v>
      </c>
      <c r="J28" s="7">
        <v>0</v>
      </c>
      <c r="K28" s="7">
        <f t="shared" si="4"/>
        <v>0</v>
      </c>
      <c r="L28" s="18">
        <f>SUM(L16:L27)</f>
        <v>0</v>
      </c>
      <c r="M28" s="7">
        <f t="shared" si="4"/>
        <v>0</v>
      </c>
      <c r="N28" s="31">
        <f>SUM(N16:N27)</f>
        <v>145604</v>
      </c>
      <c r="O28" s="7">
        <f>SUM(O16:O27)</f>
        <v>0</v>
      </c>
      <c r="P28" s="7">
        <f>SUM(P16:P27)</f>
        <v>0</v>
      </c>
    </row>
    <row r="29" spans="1:16" ht="19.5" customHeight="1" hidden="1">
      <c r="A29" s="47" t="s">
        <v>10</v>
      </c>
      <c r="B29" s="45">
        <f>B28+B7</f>
        <v>488221.55</v>
      </c>
      <c r="C29" s="7">
        <f aca="true" t="shared" si="5" ref="C29:O29">SUM(C15:C27)</f>
        <v>0</v>
      </c>
      <c r="D29" s="7">
        <f t="shared" si="5"/>
        <v>0</v>
      </c>
      <c r="E29" s="7">
        <f t="shared" si="5"/>
        <v>0</v>
      </c>
      <c r="F29" s="7">
        <f t="shared" si="5"/>
        <v>0</v>
      </c>
      <c r="G29" s="7">
        <f t="shared" si="5"/>
        <v>0</v>
      </c>
      <c r="H29" s="7">
        <f t="shared" si="5"/>
        <v>0</v>
      </c>
      <c r="I29" s="7">
        <f>SUM(I15:I28)</f>
        <v>0</v>
      </c>
      <c r="J29" s="7">
        <f>SUM(J15:J28)</f>
        <v>46872</v>
      </c>
      <c r="K29" s="7">
        <f t="shared" si="5"/>
        <v>36185.56</v>
      </c>
      <c r="L29" s="18">
        <f>L15+L28</f>
        <v>47858</v>
      </c>
      <c r="M29" s="7">
        <f t="shared" si="5"/>
        <v>444912.93</v>
      </c>
      <c r="N29" s="26">
        <f t="shared" si="5"/>
        <v>468097.29</v>
      </c>
      <c r="O29" s="11">
        <f t="shared" si="5"/>
        <v>4969</v>
      </c>
      <c r="P29" s="7">
        <f>SUM(P15:P27)</f>
        <v>0</v>
      </c>
    </row>
    <row r="30" spans="1:16" ht="20.25" customHeight="1" thickBot="1">
      <c r="A30" s="60" t="s">
        <v>59</v>
      </c>
      <c r="B30" s="46">
        <v>0</v>
      </c>
      <c r="C30" s="5"/>
      <c r="D30" s="4"/>
      <c r="E30" s="5"/>
      <c r="F30" s="5"/>
      <c r="G30" s="5"/>
      <c r="H30" s="5"/>
      <c r="I30" s="5"/>
      <c r="J30" s="5"/>
      <c r="K30" s="5"/>
      <c r="L30" s="20"/>
      <c r="M30" s="5"/>
      <c r="N30" s="28"/>
      <c r="O30" s="5"/>
      <c r="P30" s="5"/>
    </row>
    <row r="31" spans="1:16" ht="19.5" customHeight="1" thickBot="1">
      <c r="A31" s="42" t="s">
        <v>2</v>
      </c>
      <c r="B31" s="13">
        <f>B15+B28+B30</f>
        <v>1048894.78</v>
      </c>
      <c r="C31" s="13">
        <v>0</v>
      </c>
      <c r="D31" s="13">
        <f>E31+F31+G31+H31</f>
        <v>0</v>
      </c>
      <c r="E31" s="13">
        <f>E28+E15</f>
        <v>0</v>
      </c>
      <c r="F31" s="13">
        <f aca="true" t="shared" si="6" ref="F31:P31">F15+F28+F30</f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  <c r="J31" s="13">
        <f t="shared" si="6"/>
        <v>46872</v>
      </c>
      <c r="K31" s="13">
        <f t="shared" si="6"/>
        <v>36185.56</v>
      </c>
      <c r="L31" s="22">
        <f t="shared" si="6"/>
        <v>47858</v>
      </c>
      <c r="M31" s="13">
        <f t="shared" si="6"/>
        <v>444912.93</v>
      </c>
      <c r="N31" s="35">
        <f t="shared" si="6"/>
        <v>468097.29</v>
      </c>
      <c r="O31" s="13">
        <f t="shared" si="6"/>
        <v>4969</v>
      </c>
      <c r="P31" s="13">
        <f t="shared" si="6"/>
        <v>0</v>
      </c>
    </row>
    <row r="32" spans="1:2" ht="12.75">
      <c r="A32" s="23" t="s">
        <v>14</v>
      </c>
      <c r="B32" s="10">
        <f>D31+I31+J31+K31+L31+M31+N31+O31+P31</f>
        <v>1048894.78</v>
      </c>
    </row>
    <row r="33" ht="12.75">
      <c r="A33" s="49"/>
    </row>
    <row r="34" ht="12.75">
      <c r="A34" s="49"/>
    </row>
    <row r="35" ht="12.75">
      <c r="A35" s="49"/>
    </row>
    <row r="36" ht="12.75">
      <c r="A36" s="49"/>
    </row>
    <row r="37" ht="12.75">
      <c r="A37" s="49"/>
    </row>
    <row r="38" ht="12.75">
      <c r="A38" s="49"/>
    </row>
    <row r="39" ht="12.75">
      <c r="A39" s="49"/>
    </row>
    <row r="40" ht="12.75">
      <c r="A40" s="49"/>
    </row>
    <row r="41" ht="12.75">
      <c r="A41" s="49"/>
    </row>
    <row r="42" ht="12.75">
      <c r="A42" s="49"/>
    </row>
    <row r="43" ht="12.75">
      <c r="A43" s="49"/>
    </row>
    <row r="44" ht="12.75">
      <c r="A44" s="49"/>
    </row>
    <row r="45" ht="12.75">
      <c r="A45" s="49"/>
    </row>
    <row r="46" ht="12.75">
      <c r="A46" s="49"/>
    </row>
    <row r="47" ht="12.75">
      <c r="A47" s="49"/>
    </row>
    <row r="48" ht="12.75">
      <c r="A48" s="49"/>
    </row>
    <row r="49" ht="12.75">
      <c r="A49" s="49"/>
    </row>
    <row r="50" ht="12.75">
      <c r="A50" s="49"/>
    </row>
    <row r="51" ht="12.75">
      <c r="A51" s="49"/>
    </row>
    <row r="52" ht="12.75">
      <c r="A52" s="49"/>
    </row>
    <row r="53" ht="12.75">
      <c r="A53" s="49"/>
    </row>
    <row r="54" ht="12.75">
      <c r="A54" s="49"/>
    </row>
    <row r="55" ht="12.75">
      <c r="A55" s="49"/>
    </row>
    <row r="56" ht="12.75">
      <c r="A56" s="49"/>
    </row>
    <row r="57" ht="12.75">
      <c r="A57" s="49"/>
    </row>
    <row r="58" ht="12.75">
      <c r="A58" s="49"/>
    </row>
    <row r="59" ht="12.75">
      <c r="A59" s="49"/>
    </row>
    <row r="60" ht="12.75">
      <c r="A60" s="49"/>
    </row>
    <row r="61" ht="12.75">
      <c r="A61" s="49"/>
    </row>
    <row r="62" ht="12.75">
      <c r="A62" s="49"/>
    </row>
    <row r="63" ht="12.75">
      <c r="A63" s="49"/>
    </row>
    <row r="64" ht="12.75">
      <c r="A64" s="49"/>
    </row>
    <row r="65" ht="12.75">
      <c r="A65" s="49"/>
    </row>
    <row r="66" ht="12.75">
      <c r="A66" s="49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1" ht="12.75">
      <c r="A71" s="49"/>
    </row>
    <row r="72" ht="12.75">
      <c r="A72" s="49"/>
    </row>
    <row r="73" ht="12.75">
      <c r="A73" s="49"/>
    </row>
    <row r="74" ht="12.75">
      <c r="A74" s="49"/>
    </row>
    <row r="75" ht="12.75">
      <c r="A75" s="49"/>
    </row>
    <row r="76" ht="12.75">
      <c r="A76" s="49"/>
    </row>
    <row r="77" ht="12.75">
      <c r="A77" s="49"/>
    </row>
    <row r="78" ht="12.75">
      <c r="A78" s="49"/>
    </row>
    <row r="79" ht="12.75">
      <c r="A79" s="49"/>
    </row>
    <row r="80" ht="12.75">
      <c r="A80" s="49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</sheetData>
  <mergeCells count="4">
    <mergeCell ref="A2:A4"/>
    <mergeCell ref="B2:B4"/>
    <mergeCell ref="C2:O2"/>
    <mergeCell ref="A1:P1"/>
  </mergeCells>
  <printOptions/>
  <pageMargins left="0" right="0" top="0.3937007874015748" bottom="0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94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19.25390625" style="0" customWidth="1"/>
    <col min="2" max="2" width="12.00390625" style="0" customWidth="1"/>
    <col min="3" max="3" width="4.75390625" style="0" customWidth="1"/>
    <col min="4" max="4" width="11.375" style="0" customWidth="1"/>
    <col min="5" max="5" width="10.625" style="0" customWidth="1"/>
    <col min="6" max="6" width="9.375" style="0" customWidth="1"/>
    <col min="7" max="7" width="10.25390625" style="0" customWidth="1"/>
    <col min="8" max="8" width="10.625" style="0" customWidth="1"/>
    <col min="9" max="9" width="8.25390625" style="0" customWidth="1"/>
    <col min="11" max="11" width="10.75390625" style="0" customWidth="1"/>
    <col min="12" max="12" width="6.375" style="0" customWidth="1"/>
    <col min="13" max="13" width="10.125" style="0" customWidth="1"/>
    <col min="14" max="14" width="11.875" style="0" customWidth="1"/>
    <col min="15" max="15" width="11.25390625" style="0" customWidth="1"/>
    <col min="16" max="16" width="10.625" style="0" customWidth="1"/>
    <col min="17" max="17" width="6.25390625" style="0" customWidth="1"/>
  </cols>
  <sheetData>
    <row r="1" spans="1:17" ht="54" customHeight="1" thickBot="1">
      <c r="A1" s="198" t="s">
        <v>115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2.75">
      <c r="A2" s="229" t="s">
        <v>4</v>
      </c>
      <c r="B2" s="231" t="s">
        <v>3</v>
      </c>
      <c r="C2" s="233" t="s">
        <v>5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235"/>
      <c r="Q2" s="1"/>
    </row>
    <row r="3" spans="1:34" ht="12.75" customHeight="1">
      <c r="A3" s="230"/>
      <c r="B3" s="232"/>
      <c r="C3" s="1">
        <v>210</v>
      </c>
      <c r="D3" s="3">
        <v>223</v>
      </c>
      <c r="E3" s="3">
        <v>2230101</v>
      </c>
      <c r="F3" s="3">
        <v>2230102</v>
      </c>
      <c r="G3" s="3">
        <v>2230200</v>
      </c>
      <c r="H3" s="3">
        <v>2230300</v>
      </c>
      <c r="I3" s="3">
        <v>221</v>
      </c>
      <c r="J3" s="3">
        <v>222</v>
      </c>
      <c r="K3" s="3">
        <v>225</v>
      </c>
      <c r="L3" s="3">
        <v>262</v>
      </c>
      <c r="M3" s="3">
        <v>310</v>
      </c>
      <c r="N3" s="32">
        <v>340</v>
      </c>
      <c r="O3" s="24">
        <v>226</v>
      </c>
      <c r="P3" s="140">
        <v>290</v>
      </c>
      <c r="Q3" s="34">
        <v>224</v>
      </c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2"/>
      <c r="AE3" s="2"/>
      <c r="AF3" s="2"/>
      <c r="AG3" s="2"/>
      <c r="AH3" s="2"/>
    </row>
    <row r="4" spans="1:17" ht="47.25" customHeight="1">
      <c r="A4" s="230"/>
      <c r="B4" s="232"/>
      <c r="C4" s="40" t="s">
        <v>106</v>
      </c>
      <c r="D4" s="36" t="s">
        <v>13</v>
      </c>
      <c r="E4" s="36" t="s">
        <v>8</v>
      </c>
      <c r="F4" s="36" t="s">
        <v>6</v>
      </c>
      <c r="G4" s="36" t="s">
        <v>9</v>
      </c>
      <c r="H4" s="36" t="s">
        <v>7</v>
      </c>
      <c r="I4" s="36" t="s">
        <v>15</v>
      </c>
      <c r="J4" s="36" t="s">
        <v>16</v>
      </c>
      <c r="K4" s="36" t="s">
        <v>21</v>
      </c>
      <c r="L4" s="36" t="s">
        <v>18</v>
      </c>
      <c r="M4" s="37" t="s">
        <v>19</v>
      </c>
      <c r="N4" s="36" t="s">
        <v>20</v>
      </c>
      <c r="O4" s="38" t="s">
        <v>17</v>
      </c>
      <c r="P4" s="39" t="s">
        <v>22</v>
      </c>
      <c r="Q4" s="39" t="s">
        <v>23</v>
      </c>
    </row>
    <row r="5" spans="1:17" ht="20.25" customHeight="1">
      <c r="A5" s="157" t="s">
        <v>25</v>
      </c>
      <c r="B5" s="8">
        <f>B6+B7</f>
        <v>14188907.919999998</v>
      </c>
      <c r="C5" s="8"/>
      <c r="D5" s="8">
        <f>E5+F5+G5+H5</f>
        <v>835562.75</v>
      </c>
      <c r="E5" s="8">
        <f>E6+E7</f>
        <v>693904.09</v>
      </c>
      <c r="F5" s="8"/>
      <c r="G5" s="8">
        <f>G6+G7</f>
        <v>0</v>
      </c>
      <c r="H5" s="8">
        <f>H6+H7</f>
        <v>141658.66</v>
      </c>
      <c r="I5" s="8"/>
      <c r="J5" s="8">
        <f>J6+J7</f>
        <v>9247.79</v>
      </c>
      <c r="K5" s="16">
        <f>K6+K7</f>
        <v>6712146.43</v>
      </c>
      <c r="L5" s="8"/>
      <c r="M5" s="17">
        <f>M6+M7</f>
        <v>48580</v>
      </c>
      <c r="N5" s="8">
        <f>N6+N7</f>
        <v>2145559.3899999997</v>
      </c>
      <c r="O5" s="25">
        <f>O6+O7</f>
        <v>3307900.92</v>
      </c>
      <c r="P5" s="16">
        <f>P6+P7</f>
        <v>1129910.6400000001</v>
      </c>
      <c r="Q5" s="16">
        <v>0</v>
      </c>
    </row>
    <row r="6" spans="1:17" ht="18" customHeight="1">
      <c r="A6" s="158" t="s">
        <v>26</v>
      </c>
      <c r="B6" s="8">
        <f>SUM(E6:P6)</f>
        <v>10430565.089999998</v>
      </c>
      <c r="C6" s="8"/>
      <c r="D6" s="8">
        <f aca="true" t="shared" si="0" ref="D6:D16">E6+F6+G6+H6</f>
        <v>473140.13</v>
      </c>
      <c r="E6" s="4">
        <v>443734.29</v>
      </c>
      <c r="F6" s="8"/>
      <c r="G6" s="8"/>
      <c r="H6" s="8">
        <v>29405.84</v>
      </c>
      <c r="I6" s="8"/>
      <c r="J6" s="8">
        <v>9247.79</v>
      </c>
      <c r="K6" s="16">
        <v>5617309.31</v>
      </c>
      <c r="L6" s="8"/>
      <c r="M6" s="17">
        <v>38050</v>
      </c>
      <c r="N6" s="8">
        <v>1982599.39</v>
      </c>
      <c r="O6" s="25">
        <v>1846535.44</v>
      </c>
      <c r="P6" s="16">
        <v>463683.03</v>
      </c>
      <c r="Q6" s="16"/>
    </row>
    <row r="7" spans="1:17" ht="18" customHeight="1">
      <c r="A7" s="158" t="s">
        <v>27</v>
      </c>
      <c r="B7" s="8">
        <f>D7+I7+J7+K7+L7+M7+N7+O7+P7+Q7</f>
        <v>3758342.83</v>
      </c>
      <c r="C7" s="8"/>
      <c r="D7" s="8">
        <f>E7+F7+G7+H7</f>
        <v>362422.62</v>
      </c>
      <c r="E7" s="8">
        <v>250169.8</v>
      </c>
      <c r="F7" s="8"/>
      <c r="G7" s="8"/>
      <c r="H7" s="8">
        <v>112252.82</v>
      </c>
      <c r="I7" s="8"/>
      <c r="J7" s="8"/>
      <c r="K7" s="16">
        <v>1094837.12</v>
      </c>
      <c r="L7" s="8"/>
      <c r="M7" s="17">
        <v>10530</v>
      </c>
      <c r="N7" s="8">
        <v>162960</v>
      </c>
      <c r="O7" s="25">
        <v>1461365.48</v>
      </c>
      <c r="P7" s="16">
        <v>666227.61</v>
      </c>
      <c r="Q7" s="16"/>
    </row>
    <row r="8" spans="1:19" ht="19.5" customHeight="1">
      <c r="A8" s="59" t="s">
        <v>12</v>
      </c>
      <c r="B8" s="4">
        <f>B9+B10+B11+B12+B13+B14</f>
        <v>0</v>
      </c>
      <c r="C8" s="4"/>
      <c r="D8" s="4">
        <f t="shared" si="0"/>
        <v>0</v>
      </c>
      <c r="E8" s="4"/>
      <c r="F8" s="4"/>
      <c r="G8" s="4"/>
      <c r="H8" s="43"/>
      <c r="I8" s="43"/>
      <c r="J8" s="43"/>
      <c r="K8" s="43"/>
      <c r="L8" s="43"/>
      <c r="M8" s="43"/>
      <c r="N8" s="43"/>
      <c r="O8" s="43"/>
      <c r="P8" s="43"/>
      <c r="Q8" s="43"/>
      <c r="R8" s="49"/>
      <c r="S8" s="49"/>
    </row>
    <row r="9" spans="1:19" ht="19.5" customHeight="1">
      <c r="A9" s="159" t="s">
        <v>60</v>
      </c>
      <c r="B9" s="52">
        <f aca="true" t="shared" si="1" ref="B9:B14">D9+I9+J9+K9+L9+M9+N9+O9+P9+Q9</f>
        <v>0</v>
      </c>
      <c r="C9" s="52"/>
      <c r="D9" s="53">
        <f t="shared" si="0"/>
        <v>0</v>
      </c>
      <c r="E9" s="52"/>
      <c r="F9" s="52"/>
      <c r="G9" s="52"/>
      <c r="H9" s="54"/>
      <c r="I9" s="54"/>
      <c r="J9" s="54"/>
      <c r="K9" s="54"/>
      <c r="L9" s="54"/>
      <c r="M9" s="55"/>
      <c r="N9" s="54"/>
      <c r="O9" s="56"/>
      <c r="P9" s="54"/>
      <c r="Q9" s="54"/>
      <c r="R9" s="49"/>
      <c r="S9" s="49"/>
    </row>
    <row r="10" spans="1:19" ht="19.5" customHeight="1">
      <c r="A10" s="159" t="s">
        <v>61</v>
      </c>
      <c r="B10" s="52">
        <f t="shared" si="1"/>
        <v>0</v>
      </c>
      <c r="C10" s="52"/>
      <c r="D10" s="53">
        <f t="shared" si="0"/>
        <v>0</v>
      </c>
      <c r="E10" s="52"/>
      <c r="F10" s="52"/>
      <c r="G10" s="52"/>
      <c r="H10" s="52"/>
      <c r="I10" s="52"/>
      <c r="J10" s="54"/>
      <c r="K10" s="54"/>
      <c r="L10" s="54"/>
      <c r="M10" s="55"/>
      <c r="N10" s="54"/>
      <c r="O10" s="56"/>
      <c r="P10" s="54"/>
      <c r="Q10" s="52"/>
      <c r="R10" s="49"/>
      <c r="S10" s="49"/>
    </row>
    <row r="11" spans="1:19" ht="19.5" customHeight="1" hidden="1">
      <c r="A11" s="159" t="s">
        <v>32</v>
      </c>
      <c r="B11" s="50">
        <f t="shared" si="1"/>
        <v>0</v>
      </c>
      <c r="C11" s="50"/>
      <c r="D11" s="51">
        <f t="shared" si="0"/>
        <v>0</v>
      </c>
      <c r="E11" s="50"/>
      <c r="F11" s="50"/>
      <c r="G11" s="50"/>
      <c r="H11" s="52"/>
      <c r="I11" s="52"/>
      <c r="J11" s="54"/>
      <c r="K11" s="54"/>
      <c r="L11" s="54"/>
      <c r="M11" s="55"/>
      <c r="N11" s="54"/>
      <c r="O11" s="56"/>
      <c r="P11" s="54"/>
      <c r="Q11" s="52"/>
      <c r="R11" s="49"/>
      <c r="S11" s="49"/>
    </row>
    <row r="12" spans="1:19" ht="19.5" customHeight="1">
      <c r="A12" s="159" t="s">
        <v>62</v>
      </c>
      <c r="B12" s="50">
        <f t="shared" si="1"/>
        <v>0</v>
      </c>
      <c r="C12" s="50"/>
      <c r="D12" s="51">
        <f t="shared" si="0"/>
        <v>0</v>
      </c>
      <c r="E12" s="50"/>
      <c r="F12" s="50"/>
      <c r="G12" s="50"/>
      <c r="H12" s="52"/>
      <c r="I12" s="52"/>
      <c r="J12" s="54"/>
      <c r="K12" s="54"/>
      <c r="L12" s="54"/>
      <c r="M12" s="55"/>
      <c r="N12" s="54"/>
      <c r="O12" s="56"/>
      <c r="P12" s="54"/>
      <c r="Q12" s="52"/>
      <c r="R12" s="49"/>
      <c r="S12" s="49"/>
    </row>
    <row r="13" spans="1:19" ht="19.5" customHeight="1" hidden="1">
      <c r="A13" s="159"/>
      <c r="B13" s="50">
        <f t="shared" si="1"/>
        <v>0</v>
      </c>
      <c r="C13" s="50"/>
      <c r="D13" s="51">
        <f t="shared" si="0"/>
        <v>0</v>
      </c>
      <c r="E13" s="50"/>
      <c r="F13" s="50"/>
      <c r="G13" s="50"/>
      <c r="H13" s="52"/>
      <c r="I13" s="52"/>
      <c r="J13" s="54"/>
      <c r="K13" s="54"/>
      <c r="L13" s="54"/>
      <c r="M13" s="55"/>
      <c r="N13" s="54"/>
      <c r="O13" s="56"/>
      <c r="P13" s="54"/>
      <c r="Q13" s="52"/>
      <c r="R13" s="49"/>
      <c r="S13" s="49"/>
    </row>
    <row r="14" spans="1:19" ht="19.5" customHeight="1" hidden="1">
      <c r="A14" s="159"/>
      <c r="B14" s="50">
        <f t="shared" si="1"/>
        <v>0</v>
      </c>
      <c r="C14" s="50"/>
      <c r="D14" s="51">
        <f t="shared" si="0"/>
        <v>0</v>
      </c>
      <c r="E14" s="50"/>
      <c r="F14" s="50"/>
      <c r="G14" s="50"/>
      <c r="H14" s="52"/>
      <c r="I14" s="52"/>
      <c r="J14" s="54"/>
      <c r="K14" s="54"/>
      <c r="L14" s="54"/>
      <c r="M14" s="55"/>
      <c r="N14" s="54"/>
      <c r="O14" s="56"/>
      <c r="P14" s="54"/>
      <c r="Q14" s="52"/>
      <c r="R14" s="49"/>
      <c r="S14" s="49"/>
    </row>
    <row r="15" spans="1:19" ht="19.5" customHeight="1">
      <c r="A15" s="159" t="s">
        <v>35</v>
      </c>
      <c r="B15" s="50">
        <v>0</v>
      </c>
      <c r="C15" s="50"/>
      <c r="D15" s="51"/>
      <c r="E15" s="50"/>
      <c r="F15" s="50"/>
      <c r="G15" s="50"/>
      <c r="H15" s="52"/>
      <c r="I15" s="52"/>
      <c r="J15" s="54"/>
      <c r="K15" s="54"/>
      <c r="L15" s="54"/>
      <c r="M15" s="55"/>
      <c r="N15" s="54"/>
      <c r="O15" s="56"/>
      <c r="P15" s="54"/>
      <c r="Q15" s="52"/>
      <c r="R15" s="49"/>
      <c r="S15" s="49"/>
    </row>
    <row r="16" spans="1:17" ht="19.5" customHeight="1" thickBot="1">
      <c r="A16" s="160" t="s">
        <v>0</v>
      </c>
      <c r="B16" s="8">
        <f>SUM(E16:P16)</f>
        <v>3552577.9700000007</v>
      </c>
      <c r="C16" s="5"/>
      <c r="D16" s="4">
        <f t="shared" si="0"/>
        <v>0</v>
      </c>
      <c r="E16" s="5"/>
      <c r="F16" s="5"/>
      <c r="G16" s="5"/>
      <c r="H16" s="5"/>
      <c r="I16" s="5"/>
      <c r="J16" s="5"/>
      <c r="K16" s="5">
        <v>1144414.58</v>
      </c>
      <c r="L16" s="5"/>
      <c r="M16" s="20"/>
      <c r="N16" s="5">
        <v>932157.87</v>
      </c>
      <c r="O16" s="28">
        <v>389866.95</v>
      </c>
      <c r="P16" s="5">
        <v>1086138.57</v>
      </c>
      <c r="Q16" s="5"/>
    </row>
    <row r="17" spans="1:17" ht="19.5" customHeight="1" thickBot="1">
      <c r="A17" s="41" t="s">
        <v>1</v>
      </c>
      <c r="B17" s="7">
        <f>B5+B8+B16</f>
        <v>17741485.89</v>
      </c>
      <c r="C17" s="7"/>
      <c r="D17" s="7">
        <f>D5+D16</f>
        <v>835562.75</v>
      </c>
      <c r="E17" s="7">
        <f>E5+E16</f>
        <v>693904.09</v>
      </c>
      <c r="F17" s="7">
        <f>F6+F8+F16-F9</f>
        <v>0</v>
      </c>
      <c r="G17" s="7">
        <f>G5+G16</f>
        <v>0</v>
      </c>
      <c r="H17" s="7">
        <f>H5+H16</f>
        <v>141658.66</v>
      </c>
      <c r="I17" s="7">
        <f>I6+I8+I16-I9</f>
        <v>0</v>
      </c>
      <c r="J17" s="7">
        <f>J6+J14</f>
        <v>9247.79</v>
      </c>
      <c r="K17" s="15">
        <f>K5+K16</f>
        <v>7856561.01</v>
      </c>
      <c r="L17" s="7">
        <f>L6+L8+L16-L9</f>
        <v>0</v>
      </c>
      <c r="M17" s="18">
        <f>M5+M16</f>
        <v>48580</v>
      </c>
      <c r="N17" s="7">
        <f>N5+N16</f>
        <v>3077717.26</v>
      </c>
      <c r="O17" s="26">
        <f>O5+O16</f>
        <v>3697767.87</v>
      </c>
      <c r="P17" s="11">
        <f>P5+P16</f>
        <v>2216049.21</v>
      </c>
      <c r="Q17" s="7">
        <f>Q6+Q8+Q16-Q9</f>
        <v>0</v>
      </c>
    </row>
    <row r="18" spans="1:17" ht="43.5" customHeight="1">
      <c r="A18" s="62" t="s">
        <v>63</v>
      </c>
      <c r="B18" s="6"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9"/>
      <c r="N18" s="6"/>
      <c r="O18" s="27"/>
      <c r="P18" s="6"/>
      <c r="Q18" s="6"/>
    </row>
    <row r="19" spans="1:17" ht="18.75" customHeight="1" hidden="1">
      <c r="A19" s="58"/>
      <c r="B19" s="8">
        <f>SUM(E19:P19)</f>
        <v>0</v>
      </c>
      <c r="C19" s="4"/>
      <c r="D19" s="4">
        <f>E19+F19+G19+H19</f>
        <v>0</v>
      </c>
      <c r="E19" s="4"/>
      <c r="F19" s="4"/>
      <c r="G19" s="4"/>
      <c r="H19" s="4"/>
      <c r="I19" s="4"/>
      <c r="J19" s="4"/>
      <c r="K19" s="4"/>
      <c r="L19" s="4"/>
      <c r="M19" s="21"/>
      <c r="N19" s="4"/>
      <c r="O19" s="29"/>
      <c r="P19" s="4"/>
      <c r="Q19" s="4"/>
    </row>
    <row r="20" spans="1:17" ht="18" customHeight="1">
      <c r="A20" s="63" t="s">
        <v>64</v>
      </c>
      <c r="B20" s="4">
        <f>D20+K20</f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21"/>
      <c r="N20" s="4"/>
      <c r="O20" s="29"/>
      <c r="P20" s="4"/>
      <c r="Q20" s="4"/>
    </row>
    <row r="21" spans="1:17" ht="18.75" customHeight="1" hidden="1">
      <c r="A21" s="58"/>
      <c r="B21" s="8">
        <f>SUM(E21:P21)</f>
        <v>0</v>
      </c>
      <c r="C21" s="4"/>
      <c r="D21" s="4">
        <f>E21+F21+G21+H21</f>
        <v>0</v>
      </c>
      <c r="E21" s="4"/>
      <c r="F21" s="4"/>
      <c r="G21" s="4"/>
      <c r="H21" s="4"/>
      <c r="I21" s="4"/>
      <c r="J21" s="4"/>
      <c r="K21" s="4"/>
      <c r="L21" s="4"/>
      <c r="M21" s="21"/>
      <c r="N21" s="4"/>
      <c r="O21" s="29"/>
      <c r="P21" s="4"/>
      <c r="Q21" s="4"/>
    </row>
    <row r="22" spans="1:17" ht="18.75" customHeight="1">
      <c r="A22" s="58" t="s">
        <v>28</v>
      </c>
      <c r="B22" s="4"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21"/>
      <c r="N22" s="4"/>
      <c r="O22" s="29"/>
      <c r="P22" s="4"/>
      <c r="Q22" s="4"/>
    </row>
    <row r="23" spans="1:17" ht="20.25" customHeight="1" hidden="1">
      <c r="A23" s="58"/>
      <c r="B23" s="4"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21"/>
      <c r="N23" s="4"/>
      <c r="O23" s="29"/>
      <c r="P23" s="4"/>
      <c r="Q23" s="4"/>
    </row>
    <row r="24" spans="1:17" ht="27" customHeight="1">
      <c r="A24" s="64" t="s">
        <v>29</v>
      </c>
      <c r="B24" s="4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21"/>
      <c r="N24" s="4"/>
      <c r="O24" s="29"/>
      <c r="P24" s="4"/>
      <c r="Q24" s="4"/>
    </row>
    <row r="25" spans="1:17" ht="19.5" customHeight="1" hidden="1">
      <c r="A25" s="58"/>
      <c r="B25" s="4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21"/>
      <c r="N25" s="4"/>
      <c r="O25" s="29"/>
      <c r="P25" s="4"/>
      <c r="Q25" s="4"/>
    </row>
    <row r="26" spans="1:17" ht="19.5" customHeight="1" hidden="1">
      <c r="A26" s="58"/>
      <c r="B26" s="4"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21"/>
      <c r="N26" s="4"/>
      <c r="O26" s="29"/>
      <c r="P26" s="4"/>
      <c r="Q26" s="4"/>
    </row>
    <row r="27" spans="1:17" ht="27" customHeight="1" thickBot="1">
      <c r="A27" s="64" t="s">
        <v>30</v>
      </c>
      <c r="B27" s="43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21"/>
      <c r="N27" s="4"/>
      <c r="O27" s="29"/>
      <c r="P27" s="4"/>
      <c r="Q27" s="4"/>
    </row>
    <row r="28" spans="1:17" ht="19.5" customHeight="1" hidden="1">
      <c r="A28" s="61"/>
      <c r="B28" s="43"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21"/>
      <c r="N28" s="4"/>
      <c r="O28" s="29"/>
      <c r="P28" s="4"/>
      <c r="Q28" s="4"/>
    </row>
    <row r="29" spans="1:17" ht="20.25" customHeight="1" hidden="1">
      <c r="A29" s="57"/>
      <c r="B29" s="44">
        <f>D29+I29+J29+K29+L29+M29+N29+O29+P29+Q29</f>
        <v>0</v>
      </c>
      <c r="C29" s="8"/>
      <c r="D29" s="8">
        <f>E29+F29+G29+H29</f>
        <v>0</v>
      </c>
      <c r="E29" s="8"/>
      <c r="F29" s="8"/>
      <c r="G29" s="8"/>
      <c r="H29" s="8"/>
      <c r="I29" s="8"/>
      <c r="J29" s="8"/>
      <c r="K29" s="8"/>
      <c r="L29" s="8"/>
      <c r="M29" s="17"/>
      <c r="N29" s="8"/>
      <c r="O29" s="30"/>
      <c r="P29" s="8"/>
      <c r="Q29" s="8"/>
    </row>
    <row r="30" spans="1:17" ht="20.25" customHeight="1" thickBot="1">
      <c r="A30" s="47" t="s">
        <v>11</v>
      </c>
      <c r="B30" s="45">
        <f>SUM(B18:B29)</f>
        <v>0</v>
      </c>
      <c r="C30" s="7">
        <f aca="true" t="shared" si="2" ref="C30:N30">SUM(C18:C29)</f>
        <v>0</v>
      </c>
      <c r="D30" s="7">
        <f t="shared" si="2"/>
        <v>0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0</v>
      </c>
      <c r="I30" s="7">
        <f>I18+I19+I20+I21+I22+I23+I24+I25+I26+I27+I28+I29</f>
        <v>0</v>
      </c>
      <c r="J30" s="7">
        <v>0</v>
      </c>
      <c r="K30" s="7">
        <f t="shared" si="2"/>
        <v>0</v>
      </c>
      <c r="L30" s="7">
        <f t="shared" si="2"/>
        <v>0</v>
      </c>
      <c r="M30" s="18">
        <f>SUM(M18:M29)</f>
        <v>0</v>
      </c>
      <c r="N30" s="7">
        <f t="shared" si="2"/>
        <v>0</v>
      </c>
      <c r="O30" s="31">
        <f>SUM(O18:O29)</f>
        <v>0</v>
      </c>
      <c r="P30" s="7">
        <f>SUM(P18:P29)</f>
        <v>0</v>
      </c>
      <c r="Q30" s="7">
        <f>SUM(Q18:Q29)</f>
        <v>0</v>
      </c>
    </row>
    <row r="31" spans="1:17" ht="19.5" customHeight="1" hidden="1">
      <c r="A31" s="47" t="s">
        <v>10</v>
      </c>
      <c r="B31" s="45">
        <f>B30+B9</f>
        <v>0</v>
      </c>
      <c r="C31" s="7">
        <f aca="true" t="shared" si="3" ref="C31:H31">SUM(C18:C29)</f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>
        <f t="shared" si="3"/>
        <v>0</v>
      </c>
      <c r="I31" s="7">
        <f>SUM(I18:I30)</f>
        <v>0</v>
      </c>
      <c r="J31" s="7">
        <f>SUM(J18:J30)</f>
        <v>0</v>
      </c>
      <c r="K31" s="7">
        <f>SUM(K18:K29)</f>
        <v>0</v>
      </c>
      <c r="L31" s="7">
        <f>SUM(L18:L29)</f>
        <v>0</v>
      </c>
      <c r="M31" s="18" t="e">
        <f>#REF!+M30</f>
        <v>#REF!</v>
      </c>
      <c r="N31" s="7">
        <f>SUM(N18:N29)</f>
        <v>0</v>
      </c>
      <c r="O31" s="26">
        <f>SUM(O18:O29)</f>
        <v>0</v>
      </c>
      <c r="P31" s="11">
        <f>SUM(P18:P29)</f>
        <v>0</v>
      </c>
      <c r="Q31" s="7">
        <f>SUM(Q18:Q29)</f>
        <v>0</v>
      </c>
    </row>
    <row r="32" spans="1:17" ht="20.25" customHeight="1" hidden="1">
      <c r="A32" s="60"/>
      <c r="B32" s="46">
        <v>0</v>
      </c>
      <c r="C32" s="5"/>
      <c r="D32" s="4"/>
      <c r="E32" s="5"/>
      <c r="F32" s="5"/>
      <c r="G32" s="5"/>
      <c r="H32" s="5"/>
      <c r="I32" s="5"/>
      <c r="J32" s="5"/>
      <c r="K32" s="5"/>
      <c r="L32" s="5"/>
      <c r="M32" s="20"/>
      <c r="N32" s="5"/>
      <c r="O32" s="28"/>
      <c r="P32" s="5"/>
      <c r="Q32" s="5"/>
    </row>
    <row r="33" spans="1:17" ht="19.5" customHeight="1" thickBot="1">
      <c r="A33" s="42" t="s">
        <v>2</v>
      </c>
      <c r="B33" s="13">
        <f>B17+B30</f>
        <v>17741485.89</v>
      </c>
      <c r="C33" s="13"/>
      <c r="D33" s="13">
        <f aca="true" t="shared" si="4" ref="D33:K33">D17+D30</f>
        <v>835562.75</v>
      </c>
      <c r="E33" s="13">
        <f t="shared" si="4"/>
        <v>693904.09</v>
      </c>
      <c r="F33" s="13">
        <f t="shared" si="4"/>
        <v>0</v>
      </c>
      <c r="G33" s="13">
        <f t="shared" si="4"/>
        <v>0</v>
      </c>
      <c r="H33" s="13">
        <f t="shared" si="4"/>
        <v>141658.66</v>
      </c>
      <c r="I33" s="13">
        <f t="shared" si="4"/>
        <v>0</v>
      </c>
      <c r="J33" s="13">
        <f t="shared" si="4"/>
        <v>9247.79</v>
      </c>
      <c r="K33" s="13">
        <f t="shared" si="4"/>
        <v>7856561.01</v>
      </c>
      <c r="L33" s="22">
        <v>0</v>
      </c>
      <c r="M33" s="22">
        <f>M17+M30</f>
        <v>48580</v>
      </c>
      <c r="N33" s="13">
        <f>N17+N30</f>
        <v>3077717.26</v>
      </c>
      <c r="O33" s="35">
        <f>O17+O30</f>
        <v>3697767.87</v>
      </c>
      <c r="P33" s="13">
        <f>P17+P30</f>
        <v>2216049.21</v>
      </c>
      <c r="Q33" s="13">
        <v>0</v>
      </c>
    </row>
    <row r="34" spans="1:2" ht="19.5" customHeight="1">
      <c r="A34" s="23" t="s">
        <v>14</v>
      </c>
      <c r="B34" s="10">
        <f>D33+I33+J33+K33+L33+M33+N33+O33+P33+Q33</f>
        <v>17741485.89</v>
      </c>
    </row>
    <row r="35" ht="12.75">
      <c r="A35" s="49"/>
    </row>
    <row r="36" ht="12.75">
      <c r="A36" s="49"/>
    </row>
    <row r="37" ht="12.75">
      <c r="A37" s="49"/>
    </row>
    <row r="38" ht="12.75">
      <c r="A38" s="49"/>
    </row>
    <row r="39" ht="12.75">
      <c r="A39" s="49"/>
    </row>
    <row r="40" ht="12.75">
      <c r="A40" s="49"/>
    </row>
    <row r="41" ht="12.75">
      <c r="A41" s="49"/>
    </row>
    <row r="42" ht="12.75">
      <c r="A42" s="49"/>
    </row>
    <row r="43" ht="12.75">
      <c r="A43" s="49"/>
    </row>
    <row r="44" ht="12.75">
      <c r="A44" s="49"/>
    </row>
    <row r="45" ht="12.75">
      <c r="A45" s="49"/>
    </row>
    <row r="46" ht="12.75">
      <c r="A46" s="49"/>
    </row>
    <row r="47" ht="12.75">
      <c r="A47" s="49"/>
    </row>
    <row r="48" ht="12.75">
      <c r="A48" s="49"/>
    </row>
    <row r="49" ht="12.75">
      <c r="A49" s="49"/>
    </row>
    <row r="50" ht="12.75">
      <c r="A50" s="49"/>
    </row>
    <row r="51" ht="12.75">
      <c r="A51" s="49"/>
    </row>
    <row r="52" ht="12.75">
      <c r="A52" s="49"/>
    </row>
    <row r="53" ht="12.75">
      <c r="A53" s="49"/>
    </row>
    <row r="54" ht="12.75">
      <c r="A54" s="49"/>
    </row>
    <row r="55" ht="12.75">
      <c r="A55" s="49"/>
    </row>
    <row r="56" ht="12.75">
      <c r="A56" s="49"/>
    </row>
    <row r="57" ht="12.75">
      <c r="A57" s="49"/>
    </row>
    <row r="58" ht="12.75">
      <c r="A58" s="49"/>
    </row>
    <row r="59" ht="12.75">
      <c r="A59" s="49"/>
    </row>
    <row r="60" ht="12.75">
      <c r="A60" s="49"/>
    </row>
    <row r="61" ht="12.75">
      <c r="A61" s="49"/>
    </row>
    <row r="62" ht="12.75">
      <c r="A62" s="49"/>
    </row>
    <row r="63" ht="12.75">
      <c r="A63" s="49"/>
    </row>
    <row r="64" ht="12.75">
      <c r="A64" s="49"/>
    </row>
    <row r="65" ht="12.75">
      <c r="A65" s="49"/>
    </row>
    <row r="66" ht="12.75">
      <c r="A66" s="49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1" ht="12.75">
      <c r="A71" s="49"/>
    </row>
    <row r="72" ht="12.75">
      <c r="A72" s="49"/>
    </row>
    <row r="73" ht="12.75">
      <c r="A73" s="49"/>
    </row>
    <row r="74" ht="12.75">
      <c r="A74" s="49"/>
    </row>
    <row r="75" ht="12.75">
      <c r="A75" s="49"/>
    </row>
    <row r="76" ht="12.75">
      <c r="A76" s="49"/>
    </row>
    <row r="77" ht="12.75">
      <c r="A77" s="49"/>
    </row>
    <row r="78" ht="12.75">
      <c r="A78" s="49"/>
    </row>
    <row r="79" ht="12.75">
      <c r="A79" s="49"/>
    </row>
    <row r="80" ht="12.75">
      <c r="A80" s="49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</sheetData>
  <mergeCells count="4">
    <mergeCell ref="A2:A4"/>
    <mergeCell ref="B2:B4"/>
    <mergeCell ref="C2:P2"/>
    <mergeCell ref="A1:Q1"/>
  </mergeCells>
  <printOptions/>
  <pageMargins left="0" right="0" top="0.3937007874015748" bottom="0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01"/>
  <sheetViews>
    <sheetView zoomScaleSheetLayoutView="100" workbookViewId="0" topLeftCell="A1">
      <selection activeCell="A2" sqref="A2:A4"/>
    </sheetView>
  </sheetViews>
  <sheetFormatPr defaultColWidth="9.00390625" defaultRowHeight="12.75"/>
  <cols>
    <col min="1" max="1" width="19.25390625" style="0" customWidth="1"/>
    <col min="2" max="2" width="13.875" style="0" customWidth="1"/>
    <col min="3" max="3" width="5.625" style="0" customWidth="1"/>
    <col min="4" max="4" width="12.00390625" style="0" customWidth="1"/>
    <col min="5" max="5" width="10.625" style="0" customWidth="1"/>
    <col min="6" max="6" width="10.25390625" style="0" customWidth="1"/>
    <col min="7" max="7" width="10.75390625" style="0" customWidth="1"/>
    <col min="8" max="8" width="12.00390625" style="0" customWidth="1"/>
    <col min="9" max="10" width="9.375" style="0" customWidth="1"/>
    <col min="11" max="11" width="13.25390625" style="0" customWidth="1"/>
    <col min="12" max="12" width="12.75390625" style="0" customWidth="1"/>
    <col min="13" max="13" width="11.00390625" style="0" customWidth="1"/>
    <col min="14" max="14" width="12.875" style="0" customWidth="1"/>
    <col min="15" max="17" width="13.25390625" style="0" customWidth="1"/>
  </cols>
  <sheetData>
    <row r="1" spans="1:17" ht="62.25" customHeight="1" thickBot="1">
      <c r="A1" s="236" t="s">
        <v>113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12.75">
      <c r="A2" s="229" t="s">
        <v>4</v>
      </c>
      <c r="B2" s="231" t="s">
        <v>3</v>
      </c>
      <c r="C2" s="239" t="s">
        <v>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1"/>
      <c r="P2" s="241"/>
      <c r="Q2" s="161"/>
    </row>
    <row r="3" spans="1:30" ht="12.75" customHeight="1">
      <c r="A3" s="230"/>
      <c r="B3" s="232"/>
      <c r="C3" s="1">
        <v>210</v>
      </c>
      <c r="D3" s="3">
        <v>223</v>
      </c>
      <c r="E3" s="3">
        <v>2230101</v>
      </c>
      <c r="F3" s="3">
        <v>2230102</v>
      </c>
      <c r="G3" s="3">
        <v>2230200</v>
      </c>
      <c r="H3" s="3">
        <v>2230300</v>
      </c>
      <c r="I3" s="3">
        <v>221</v>
      </c>
      <c r="J3" s="3">
        <v>222</v>
      </c>
      <c r="K3" s="3">
        <v>225</v>
      </c>
      <c r="L3" s="3">
        <v>262</v>
      </c>
      <c r="M3" s="3">
        <v>310</v>
      </c>
      <c r="N3" s="32">
        <v>340</v>
      </c>
      <c r="O3" s="24">
        <v>226</v>
      </c>
      <c r="P3" s="34">
        <v>290</v>
      </c>
      <c r="Q3" s="162">
        <v>224</v>
      </c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2"/>
    </row>
    <row r="4" spans="1:17" ht="47.25" customHeight="1">
      <c r="A4" s="230"/>
      <c r="B4" s="232"/>
      <c r="C4" s="40" t="s">
        <v>24</v>
      </c>
      <c r="D4" s="36" t="s">
        <v>13</v>
      </c>
      <c r="E4" s="36" t="s">
        <v>8</v>
      </c>
      <c r="F4" s="36" t="s">
        <v>6</v>
      </c>
      <c r="G4" s="36" t="s">
        <v>9</v>
      </c>
      <c r="H4" s="36" t="s">
        <v>7</v>
      </c>
      <c r="I4" s="36" t="s">
        <v>15</v>
      </c>
      <c r="J4" s="36" t="s">
        <v>16</v>
      </c>
      <c r="K4" s="36" t="s">
        <v>21</v>
      </c>
      <c r="L4" s="36" t="s">
        <v>18</v>
      </c>
      <c r="M4" s="37" t="s">
        <v>19</v>
      </c>
      <c r="N4" s="36" t="s">
        <v>20</v>
      </c>
      <c r="O4" s="38" t="s">
        <v>17</v>
      </c>
      <c r="P4" s="39" t="s">
        <v>22</v>
      </c>
      <c r="Q4" s="163" t="s">
        <v>23</v>
      </c>
    </row>
    <row r="5" spans="1:17" ht="20.25" customHeight="1">
      <c r="A5" s="57" t="s">
        <v>25</v>
      </c>
      <c r="B5" s="8">
        <f>D5+I5+J5+K5+L5+M5+N5+O5+P5+Q5</f>
        <v>14744612.15</v>
      </c>
      <c r="C5" s="8"/>
      <c r="D5" s="8">
        <f>E5+F5+G5+H5</f>
        <v>835562.75</v>
      </c>
      <c r="E5" s="8">
        <f>'пр каз'!E5+'пр бюдж'!E5</f>
        <v>693904.09</v>
      </c>
      <c r="F5" s="8">
        <f>'пр каз'!F5+'пр бюдж'!F5</f>
        <v>0</v>
      </c>
      <c r="G5" s="8">
        <f>'пр каз'!G5+'пр бюдж'!G5</f>
        <v>0</v>
      </c>
      <c r="H5" s="8">
        <f>'пр каз'!H5+'пр бюдж'!H5</f>
        <v>141658.66</v>
      </c>
      <c r="I5" s="8">
        <f>'пр каз'!I5+'пр бюдж'!I5</f>
        <v>0</v>
      </c>
      <c r="J5" s="8">
        <f>'пр каз'!J5+'пр бюдж'!J5</f>
        <v>56119.79</v>
      </c>
      <c r="K5" s="8">
        <f>'пр каз'!K5+'пр бюдж'!K5</f>
        <v>6736051.989999999</v>
      </c>
      <c r="L5" s="8">
        <f>'пр каз'!L5+'пр бюдж'!L5</f>
        <v>4700</v>
      </c>
      <c r="M5" s="8">
        <f>'пр каз'!M5+'пр бюдж'!M5</f>
        <v>493492.93</v>
      </c>
      <c r="N5" s="8">
        <f>'пр каз'!N5+'пр бюдж'!N5</f>
        <v>2180873.13</v>
      </c>
      <c r="O5" s="8">
        <f>'пр каз'!O5+'пр бюдж'!O5</f>
        <v>3307900.92</v>
      </c>
      <c r="P5" s="8">
        <f>'пр каз'!P5+'пр бюдж'!P5</f>
        <v>1129910.6400000001</v>
      </c>
      <c r="Q5" s="164">
        <f>'пр каз'!Q5+'пр бюдж'!Q5</f>
        <v>0</v>
      </c>
    </row>
    <row r="6" spans="1:17" ht="18" customHeight="1">
      <c r="A6" s="65" t="s">
        <v>26</v>
      </c>
      <c r="B6" s="8">
        <f>SUM(E6:P6)</f>
        <v>10430565.089999998</v>
      </c>
      <c r="C6" s="8"/>
      <c r="D6" s="8">
        <f aca="true" t="shared" si="0" ref="D6:D17">E6+F6+G6+H6</f>
        <v>473140.13</v>
      </c>
      <c r="E6" s="8">
        <f>'пр бюдж'!E6</f>
        <v>443734.29</v>
      </c>
      <c r="F6" s="8">
        <f>'пр бюдж'!F6</f>
        <v>0</v>
      </c>
      <c r="G6" s="8">
        <f>'пр бюдж'!G6</f>
        <v>0</v>
      </c>
      <c r="H6" s="8">
        <f>'пр бюдж'!H6</f>
        <v>29405.84</v>
      </c>
      <c r="I6" s="8">
        <f>'пр бюдж'!I6</f>
        <v>0</v>
      </c>
      <c r="J6" s="8">
        <f>'пр бюдж'!J6</f>
        <v>9247.79</v>
      </c>
      <c r="K6" s="8">
        <f>'пр бюдж'!K6</f>
        <v>5617309.31</v>
      </c>
      <c r="L6" s="8">
        <f>'пр бюдж'!L6</f>
        <v>0</v>
      </c>
      <c r="M6" s="8">
        <f>'пр бюдж'!M6</f>
        <v>38050</v>
      </c>
      <c r="N6" s="8">
        <f>'пр бюдж'!N6</f>
        <v>1982599.39</v>
      </c>
      <c r="O6" s="8">
        <f>'пр бюдж'!O6</f>
        <v>1846535.44</v>
      </c>
      <c r="P6" s="8">
        <f>'пр бюдж'!P6</f>
        <v>463683.03</v>
      </c>
      <c r="Q6" s="8">
        <f>'пр бюдж'!Q6</f>
        <v>0</v>
      </c>
    </row>
    <row r="7" spans="1:17" ht="18" customHeight="1">
      <c r="A7" s="65" t="s">
        <v>27</v>
      </c>
      <c r="B7" s="8">
        <f>D7+I7+J7+K7+L7+M7+N7+O7+P7+Q7</f>
        <v>3758342.83</v>
      </c>
      <c r="C7" s="8"/>
      <c r="D7" s="8">
        <f>E7+F7+G7+H7</f>
        <v>362422.62</v>
      </c>
      <c r="E7" s="8">
        <f>'пр бюдж'!E7</f>
        <v>250169.8</v>
      </c>
      <c r="F7" s="8">
        <f>'пр бюдж'!F7</f>
        <v>0</v>
      </c>
      <c r="G7" s="8">
        <f>'пр бюдж'!G7</f>
        <v>0</v>
      </c>
      <c r="H7" s="8">
        <f>'пр бюдж'!H7</f>
        <v>112252.82</v>
      </c>
      <c r="I7" s="8">
        <f>'пр бюдж'!I7</f>
        <v>0</v>
      </c>
      <c r="J7" s="8">
        <f>'пр бюдж'!J7</f>
        <v>0</v>
      </c>
      <c r="K7" s="8">
        <f>'пр бюдж'!K7</f>
        <v>1094837.12</v>
      </c>
      <c r="L7" s="8">
        <f>'пр бюдж'!L7</f>
        <v>0</v>
      </c>
      <c r="M7" s="8">
        <f>'пр бюдж'!M7</f>
        <v>10530</v>
      </c>
      <c r="N7" s="8">
        <f>'пр бюдж'!N7</f>
        <v>162960</v>
      </c>
      <c r="O7" s="8">
        <f>'пр бюдж'!O7</f>
        <v>1461365.48</v>
      </c>
      <c r="P7" s="8">
        <f>'пр бюдж'!P7</f>
        <v>666227.61</v>
      </c>
      <c r="Q7" s="8">
        <f>'пр бюдж'!Q7</f>
        <v>0</v>
      </c>
    </row>
    <row r="8" spans="1:17" ht="18" customHeight="1">
      <c r="A8" s="65" t="s">
        <v>107</v>
      </c>
      <c r="B8" s="8">
        <f>D8+I8+J8+K8+L8+M8+N8+O8+P8+Q8</f>
        <v>555704.23</v>
      </c>
      <c r="C8" s="8"/>
      <c r="D8" s="8">
        <f>E8+F8+G8+H8</f>
        <v>0</v>
      </c>
      <c r="E8" s="8">
        <f>'пр каз'!E5</f>
        <v>0</v>
      </c>
      <c r="F8" s="8">
        <f>'пр каз'!F5</f>
        <v>0</v>
      </c>
      <c r="G8" s="8">
        <f>'пр каз'!G5</f>
        <v>0</v>
      </c>
      <c r="H8" s="8">
        <f>'пр каз'!H5</f>
        <v>0</v>
      </c>
      <c r="I8" s="8">
        <f>'пр каз'!I5</f>
        <v>0</v>
      </c>
      <c r="J8" s="8">
        <f>'пр каз'!J5</f>
        <v>46872</v>
      </c>
      <c r="K8" s="8">
        <f>'пр каз'!K5</f>
        <v>23905.56</v>
      </c>
      <c r="L8" s="8">
        <f>'пр каз'!L5</f>
        <v>4700</v>
      </c>
      <c r="M8" s="8">
        <f>'пр каз'!M5</f>
        <v>444912.93</v>
      </c>
      <c r="N8" s="8">
        <f>'пр каз'!N5</f>
        <v>35313.74</v>
      </c>
      <c r="O8" s="8">
        <f>'пр каз'!O5</f>
        <v>0</v>
      </c>
      <c r="P8" s="8">
        <f>'пр каз'!P5</f>
        <v>0</v>
      </c>
      <c r="Q8" s="8">
        <f>'пр каз'!Q5</f>
        <v>0</v>
      </c>
    </row>
    <row r="9" spans="1:19" ht="19.5" customHeight="1">
      <c r="A9" s="58" t="s">
        <v>12</v>
      </c>
      <c r="B9" s="4">
        <f>B10+B11+B12+B13+B14+B15</f>
        <v>347586.55</v>
      </c>
      <c r="C9" s="4"/>
      <c r="D9" s="4">
        <f>E9+F9+G9+H9</f>
        <v>0</v>
      </c>
      <c r="E9" s="4">
        <f>E10+E13</f>
        <v>0</v>
      </c>
      <c r="F9" s="4">
        <f aca="true" t="shared" si="1" ref="F9:Q9">F10+F13</f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12280</v>
      </c>
      <c r="L9" s="4">
        <f t="shared" si="1"/>
        <v>43158</v>
      </c>
      <c r="M9" s="4">
        <f t="shared" si="1"/>
        <v>0</v>
      </c>
      <c r="N9" s="4">
        <f t="shared" si="1"/>
        <v>287179.55</v>
      </c>
      <c r="O9" s="4">
        <f t="shared" si="1"/>
        <v>0</v>
      </c>
      <c r="P9" s="4">
        <f t="shared" si="1"/>
        <v>4969</v>
      </c>
      <c r="Q9" s="165">
        <f t="shared" si="1"/>
        <v>0</v>
      </c>
      <c r="R9" s="49"/>
      <c r="S9" s="49"/>
    </row>
    <row r="10" spans="1:19" ht="19.5" customHeight="1">
      <c r="A10" s="166" t="s">
        <v>36</v>
      </c>
      <c r="B10" s="52">
        <f aca="true" t="shared" si="2" ref="B10:B15">D10+I10+J10+K10+L10+M10+N10+O10+P10+Q10</f>
        <v>342617.55</v>
      </c>
      <c r="C10" s="52"/>
      <c r="D10" s="53">
        <f t="shared" si="0"/>
        <v>0</v>
      </c>
      <c r="E10" s="52">
        <f>'пр каз'!E7</f>
        <v>0</v>
      </c>
      <c r="F10" s="52">
        <f>'пр каз'!F7</f>
        <v>0</v>
      </c>
      <c r="G10" s="52">
        <f>'пр каз'!G7</f>
        <v>0</v>
      </c>
      <c r="H10" s="52">
        <f>'пр каз'!H7</f>
        <v>0</v>
      </c>
      <c r="I10" s="52">
        <f>'пр каз'!I7</f>
        <v>0</v>
      </c>
      <c r="J10" s="52">
        <f>'пр каз'!J7</f>
        <v>0</v>
      </c>
      <c r="K10" s="52">
        <f>'пр каз'!K7</f>
        <v>12280</v>
      </c>
      <c r="L10" s="52">
        <f>'пр каз'!L7</f>
        <v>43158</v>
      </c>
      <c r="M10" s="52">
        <f>'пр каз'!M7</f>
        <v>0</v>
      </c>
      <c r="N10" s="52">
        <f>'пр каз'!N7</f>
        <v>287179.55</v>
      </c>
      <c r="O10" s="52">
        <f>'пр каз'!O7</f>
        <v>0</v>
      </c>
      <c r="P10" s="52">
        <f>'пр каз'!P7</f>
        <v>0</v>
      </c>
      <c r="Q10" s="167">
        <f>'пр каз'!Q7</f>
        <v>0</v>
      </c>
      <c r="R10" s="49"/>
      <c r="S10" s="49"/>
    </row>
    <row r="11" spans="1:19" ht="19.5" customHeight="1" hidden="1">
      <c r="A11" s="166" t="s">
        <v>31</v>
      </c>
      <c r="B11" s="52">
        <f t="shared" si="2"/>
        <v>0</v>
      </c>
      <c r="C11" s="52"/>
      <c r="D11" s="53">
        <f t="shared" si="0"/>
        <v>0</v>
      </c>
      <c r="E11" s="52"/>
      <c r="F11" s="52"/>
      <c r="G11" s="52"/>
      <c r="H11" s="52"/>
      <c r="I11" s="52"/>
      <c r="J11" s="54"/>
      <c r="K11" s="54"/>
      <c r="L11" s="54"/>
      <c r="M11" s="55"/>
      <c r="N11" s="54"/>
      <c r="O11" s="56"/>
      <c r="P11" s="52"/>
      <c r="Q11" s="167"/>
      <c r="R11" s="49"/>
      <c r="S11" s="49"/>
    </row>
    <row r="12" spans="1:19" ht="19.5" customHeight="1" hidden="1">
      <c r="A12" s="166" t="s">
        <v>32</v>
      </c>
      <c r="B12" s="50">
        <f t="shared" si="2"/>
        <v>0</v>
      </c>
      <c r="C12" s="50"/>
      <c r="D12" s="51">
        <f t="shared" si="0"/>
        <v>0</v>
      </c>
      <c r="E12" s="50"/>
      <c r="F12" s="50"/>
      <c r="G12" s="50"/>
      <c r="H12" s="52"/>
      <c r="I12" s="52"/>
      <c r="J12" s="54"/>
      <c r="K12" s="54"/>
      <c r="L12" s="54"/>
      <c r="M12" s="55"/>
      <c r="N12" s="54"/>
      <c r="O12" s="56"/>
      <c r="P12" s="52"/>
      <c r="Q12" s="167"/>
      <c r="R12" s="49"/>
      <c r="S12" s="49"/>
    </row>
    <row r="13" spans="1:19" ht="19.5" customHeight="1">
      <c r="A13" s="166" t="s">
        <v>37</v>
      </c>
      <c r="B13" s="50">
        <f t="shared" si="2"/>
        <v>4969</v>
      </c>
      <c r="C13" s="50"/>
      <c r="D13" s="51">
        <f t="shared" si="0"/>
        <v>0</v>
      </c>
      <c r="E13" s="50"/>
      <c r="F13" s="50"/>
      <c r="G13" s="50"/>
      <c r="H13" s="52"/>
      <c r="I13" s="52"/>
      <c r="J13" s="54"/>
      <c r="K13" s="54"/>
      <c r="L13" s="54"/>
      <c r="M13" s="55"/>
      <c r="N13" s="54"/>
      <c r="O13" s="56"/>
      <c r="P13" s="52">
        <v>4969</v>
      </c>
      <c r="Q13" s="167"/>
      <c r="R13" s="49"/>
      <c r="S13" s="49"/>
    </row>
    <row r="14" spans="1:19" ht="19.5" customHeight="1" hidden="1">
      <c r="A14" s="166" t="s">
        <v>33</v>
      </c>
      <c r="B14" s="50">
        <f t="shared" si="2"/>
        <v>0</v>
      </c>
      <c r="C14" s="50"/>
      <c r="D14" s="51">
        <f t="shared" si="0"/>
        <v>0</v>
      </c>
      <c r="E14" s="50"/>
      <c r="F14" s="50"/>
      <c r="G14" s="50"/>
      <c r="H14" s="52"/>
      <c r="I14" s="52"/>
      <c r="J14" s="54"/>
      <c r="K14" s="54"/>
      <c r="L14" s="54"/>
      <c r="M14" s="55"/>
      <c r="N14" s="54"/>
      <c r="O14" s="56"/>
      <c r="P14" s="54"/>
      <c r="Q14" s="167"/>
      <c r="R14" s="49"/>
      <c r="S14" s="49"/>
    </row>
    <row r="15" spans="1:19" ht="19.5" customHeight="1" hidden="1">
      <c r="A15" s="166" t="s">
        <v>34</v>
      </c>
      <c r="B15" s="50">
        <f t="shared" si="2"/>
        <v>0</v>
      </c>
      <c r="C15" s="50"/>
      <c r="D15" s="51">
        <f t="shared" si="0"/>
        <v>0</v>
      </c>
      <c r="E15" s="50"/>
      <c r="F15" s="50"/>
      <c r="G15" s="50"/>
      <c r="H15" s="52"/>
      <c r="I15" s="52"/>
      <c r="J15" s="54"/>
      <c r="K15" s="54"/>
      <c r="L15" s="54"/>
      <c r="M15" s="55"/>
      <c r="N15" s="54"/>
      <c r="O15" s="56"/>
      <c r="P15" s="54"/>
      <c r="Q15" s="167"/>
      <c r="R15" s="49"/>
      <c r="S15" s="49"/>
    </row>
    <row r="16" spans="1:19" ht="19.5" customHeight="1" hidden="1">
      <c r="A16" s="166" t="s">
        <v>35</v>
      </c>
      <c r="B16" s="50">
        <v>0</v>
      </c>
      <c r="C16" s="50"/>
      <c r="D16" s="51"/>
      <c r="E16" s="50"/>
      <c r="F16" s="50"/>
      <c r="G16" s="50"/>
      <c r="H16" s="52"/>
      <c r="I16" s="52"/>
      <c r="J16" s="54"/>
      <c r="K16" s="54"/>
      <c r="L16" s="54"/>
      <c r="M16" s="55"/>
      <c r="N16" s="54"/>
      <c r="O16" s="56"/>
      <c r="P16" s="54"/>
      <c r="Q16" s="167"/>
      <c r="R16" s="49"/>
      <c r="S16" s="49"/>
    </row>
    <row r="17" spans="1:17" ht="19.5" customHeight="1" thickBot="1">
      <c r="A17" s="60" t="s">
        <v>0</v>
      </c>
      <c r="B17" s="8">
        <f>SUM(E17:P17)</f>
        <v>3552577.9700000007</v>
      </c>
      <c r="C17" s="5"/>
      <c r="D17" s="4">
        <f t="shared" si="0"/>
        <v>0</v>
      </c>
      <c r="E17" s="5">
        <f>'пр бюдж'!E16</f>
        <v>0</v>
      </c>
      <c r="F17" s="5">
        <f>'пр бюдж'!F16</f>
        <v>0</v>
      </c>
      <c r="G17" s="5">
        <f>'пр бюдж'!G16</f>
        <v>0</v>
      </c>
      <c r="H17" s="5">
        <f>'пр бюдж'!H16</f>
        <v>0</v>
      </c>
      <c r="I17" s="5">
        <f>'пр бюдж'!I16</f>
        <v>0</v>
      </c>
      <c r="J17" s="5">
        <f>'пр бюдж'!J16</f>
        <v>0</v>
      </c>
      <c r="K17" s="5">
        <f>'пр бюдж'!K16</f>
        <v>1144414.58</v>
      </c>
      <c r="L17" s="5">
        <f>'пр бюдж'!L16</f>
        <v>0</v>
      </c>
      <c r="M17" s="5">
        <f>'пр бюдж'!M16</f>
        <v>0</v>
      </c>
      <c r="N17" s="5">
        <f>'пр бюдж'!N16</f>
        <v>932157.87</v>
      </c>
      <c r="O17" s="5">
        <f>'пр бюдж'!O16</f>
        <v>389866.95</v>
      </c>
      <c r="P17" s="5">
        <f>'пр бюдж'!P16</f>
        <v>1086138.57</v>
      </c>
      <c r="Q17" s="168">
        <f>'пр бюдж'!Q16</f>
        <v>0</v>
      </c>
    </row>
    <row r="18" spans="1:17" ht="19.5" customHeight="1" thickBot="1">
      <c r="A18" s="41" t="s">
        <v>1</v>
      </c>
      <c r="B18" s="7">
        <f>B5+B13</f>
        <v>14749581.15</v>
      </c>
      <c r="C18" s="7"/>
      <c r="D18" s="7">
        <f aca="true" t="shared" si="3" ref="D18:Q18">D5+D13</f>
        <v>835562.75</v>
      </c>
      <c r="E18" s="7">
        <f t="shared" si="3"/>
        <v>693904.09</v>
      </c>
      <c r="F18" s="7">
        <f t="shared" si="3"/>
        <v>0</v>
      </c>
      <c r="G18" s="7">
        <f t="shared" si="3"/>
        <v>0</v>
      </c>
      <c r="H18" s="7">
        <f t="shared" si="3"/>
        <v>141658.66</v>
      </c>
      <c r="I18" s="7">
        <f t="shared" si="3"/>
        <v>0</v>
      </c>
      <c r="J18" s="7">
        <f t="shared" si="3"/>
        <v>56119.79</v>
      </c>
      <c r="K18" s="7">
        <f t="shared" si="3"/>
        <v>6736051.989999999</v>
      </c>
      <c r="L18" s="7">
        <f t="shared" si="3"/>
        <v>4700</v>
      </c>
      <c r="M18" s="7">
        <f t="shared" si="3"/>
        <v>493492.93</v>
      </c>
      <c r="N18" s="7">
        <f t="shared" si="3"/>
        <v>2180873.13</v>
      </c>
      <c r="O18" s="7">
        <f t="shared" si="3"/>
        <v>3307900.92</v>
      </c>
      <c r="P18" s="7">
        <f t="shared" si="3"/>
        <v>1134879.6400000001</v>
      </c>
      <c r="Q18" s="11">
        <f t="shared" si="3"/>
        <v>0</v>
      </c>
    </row>
    <row r="19" spans="1:17" ht="18.75" customHeight="1" thickBot="1">
      <c r="A19" s="67" t="s">
        <v>47</v>
      </c>
      <c r="B19" s="7">
        <f>B18+B10+B17</f>
        <v>18644776.67</v>
      </c>
      <c r="C19" s="7"/>
      <c r="D19" s="7">
        <f aca="true" t="shared" si="4" ref="D19:Q19">D18+D10+D17</f>
        <v>835562.75</v>
      </c>
      <c r="E19" s="7">
        <f t="shared" si="4"/>
        <v>693904.09</v>
      </c>
      <c r="F19" s="7">
        <f t="shared" si="4"/>
        <v>0</v>
      </c>
      <c r="G19" s="7">
        <f t="shared" si="4"/>
        <v>0</v>
      </c>
      <c r="H19" s="7">
        <f t="shared" si="4"/>
        <v>141658.66</v>
      </c>
      <c r="I19" s="7">
        <f t="shared" si="4"/>
        <v>0</v>
      </c>
      <c r="J19" s="7">
        <f t="shared" si="4"/>
        <v>56119.79</v>
      </c>
      <c r="K19" s="7">
        <f t="shared" si="4"/>
        <v>7892746.569999999</v>
      </c>
      <c r="L19" s="7">
        <f t="shared" si="4"/>
        <v>47858</v>
      </c>
      <c r="M19" s="7">
        <f t="shared" si="4"/>
        <v>493492.93</v>
      </c>
      <c r="N19" s="7">
        <f t="shared" si="4"/>
        <v>3400210.55</v>
      </c>
      <c r="O19" s="7">
        <f t="shared" si="4"/>
        <v>3697767.87</v>
      </c>
      <c r="P19" s="7">
        <f t="shared" si="4"/>
        <v>2221018.21</v>
      </c>
      <c r="Q19" s="11">
        <f t="shared" si="4"/>
        <v>0</v>
      </c>
    </row>
    <row r="20" spans="1:17" ht="18.75" customHeight="1">
      <c r="A20" s="62" t="s">
        <v>38</v>
      </c>
      <c r="B20" s="6">
        <f>D20+I20+J20+K20+L20+M20+N20+O20</f>
        <v>54567</v>
      </c>
      <c r="C20" s="6"/>
      <c r="D20" s="6">
        <f>E20+F20+G20+H20</f>
        <v>0</v>
      </c>
      <c r="E20" s="6">
        <f>'пр каз'!E17</f>
        <v>0</v>
      </c>
      <c r="F20" s="6">
        <f>'пр каз'!F17</f>
        <v>0</v>
      </c>
      <c r="G20" s="6">
        <f>'пр каз'!G17</f>
        <v>0</v>
      </c>
      <c r="H20" s="6">
        <f>'пр каз'!H17</f>
        <v>0</v>
      </c>
      <c r="I20" s="6">
        <f>'пр каз'!I17</f>
        <v>0</v>
      </c>
      <c r="J20" s="6">
        <f>'пр каз'!J17</f>
        <v>0</v>
      </c>
      <c r="K20" s="6">
        <f>'пр каз'!K17</f>
        <v>0</v>
      </c>
      <c r="L20" s="6">
        <f>'пр каз'!L17</f>
        <v>0</v>
      </c>
      <c r="M20" s="6">
        <f>'пр каз'!M17</f>
        <v>0</v>
      </c>
      <c r="N20" s="6">
        <f>'пр каз'!N17</f>
        <v>54567</v>
      </c>
      <c r="O20" s="6">
        <f>'пр каз'!O17</f>
        <v>0</v>
      </c>
      <c r="P20" s="6">
        <f>'пр каз'!P17</f>
        <v>0</v>
      </c>
      <c r="Q20" s="169">
        <f>'пр каз'!Q17</f>
        <v>0</v>
      </c>
    </row>
    <row r="21" spans="1:17" ht="18.75" customHeight="1" hidden="1">
      <c r="A21" s="58"/>
      <c r="B21" s="6">
        <f>D21+I21+J21+K21+L21+M21+N21+O21</f>
        <v>0</v>
      </c>
      <c r="C21" s="4"/>
      <c r="D21" s="4">
        <f>E21+F21+G21+H21</f>
        <v>0</v>
      </c>
      <c r="E21" s="4"/>
      <c r="F21" s="4"/>
      <c r="G21" s="4"/>
      <c r="H21" s="4"/>
      <c r="I21" s="4"/>
      <c r="J21" s="4"/>
      <c r="K21" s="4"/>
      <c r="L21" s="4"/>
      <c r="M21" s="21"/>
      <c r="N21" s="4"/>
      <c r="O21" s="29"/>
      <c r="P21" s="4"/>
      <c r="Q21" s="165"/>
    </row>
    <row r="22" spans="1:17" ht="18" customHeight="1" thickBot="1">
      <c r="A22" s="63" t="s">
        <v>39</v>
      </c>
      <c r="B22" s="6">
        <f>D22+I22+J22+K22+L22+M22+N22+O22</f>
        <v>91037</v>
      </c>
      <c r="C22" s="4"/>
      <c r="D22" s="4">
        <f>E22+F22+G22+H22</f>
        <v>0</v>
      </c>
      <c r="E22" s="4">
        <f>'пр каз'!E27</f>
        <v>0</v>
      </c>
      <c r="F22" s="4">
        <f>'пр каз'!F27</f>
        <v>0</v>
      </c>
      <c r="G22" s="4">
        <f>'пр каз'!G27</f>
        <v>0</v>
      </c>
      <c r="H22" s="4">
        <f>'пр каз'!H27</f>
        <v>0</v>
      </c>
      <c r="I22" s="4">
        <f>'пр каз'!I27</f>
        <v>0</v>
      </c>
      <c r="J22" s="4">
        <f>'пр каз'!J27</f>
        <v>0</v>
      </c>
      <c r="K22" s="4">
        <f>'пр каз'!K27</f>
        <v>0</v>
      </c>
      <c r="L22" s="4">
        <f>'пр каз'!L27</f>
        <v>0</v>
      </c>
      <c r="M22" s="4">
        <f>'пр каз'!M27</f>
        <v>0</v>
      </c>
      <c r="N22" s="4">
        <f>'пр каз'!N27</f>
        <v>91037</v>
      </c>
      <c r="O22" s="4">
        <f>'пр каз'!O27</f>
        <v>0</v>
      </c>
      <c r="P22" s="4">
        <f>'пр каз'!P27</f>
        <v>0</v>
      </c>
      <c r="Q22" s="165"/>
    </row>
    <row r="23" spans="1:17" ht="18.75" customHeight="1" hidden="1">
      <c r="A23" s="58"/>
      <c r="B23" s="8">
        <f>SUM(E23:P23)</f>
        <v>0</v>
      </c>
      <c r="C23" s="4"/>
      <c r="D23" s="4">
        <f>E23+F23+G23+H23</f>
        <v>0</v>
      </c>
      <c r="E23" s="4"/>
      <c r="F23" s="4"/>
      <c r="G23" s="4"/>
      <c r="H23" s="4"/>
      <c r="I23" s="4"/>
      <c r="J23" s="4"/>
      <c r="K23" s="4"/>
      <c r="L23" s="4"/>
      <c r="M23" s="21"/>
      <c r="N23" s="4"/>
      <c r="O23" s="29"/>
      <c r="P23" s="4"/>
      <c r="Q23" s="165"/>
    </row>
    <row r="24" spans="1:17" ht="18.75" customHeight="1" hidden="1">
      <c r="A24" s="58" t="s">
        <v>28</v>
      </c>
      <c r="B24" s="4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21"/>
      <c r="N24" s="4"/>
      <c r="O24" s="29"/>
      <c r="P24" s="4"/>
      <c r="Q24" s="165"/>
    </row>
    <row r="25" spans="1:17" ht="20.25" customHeight="1" hidden="1">
      <c r="A25" s="58"/>
      <c r="B25" s="4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21"/>
      <c r="N25" s="4"/>
      <c r="O25" s="29"/>
      <c r="P25" s="4"/>
      <c r="Q25" s="165"/>
    </row>
    <row r="26" spans="1:17" ht="27" customHeight="1" hidden="1">
      <c r="A26" s="64" t="s">
        <v>29</v>
      </c>
      <c r="B26" s="4"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21"/>
      <c r="N26" s="4"/>
      <c r="O26" s="29"/>
      <c r="P26" s="4"/>
      <c r="Q26" s="165"/>
    </row>
    <row r="27" spans="1:17" ht="19.5" customHeight="1" hidden="1">
      <c r="A27" s="58"/>
      <c r="B27" s="4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21"/>
      <c r="N27" s="4"/>
      <c r="O27" s="29"/>
      <c r="P27" s="4"/>
      <c r="Q27" s="165"/>
    </row>
    <row r="28" spans="1:17" ht="19.5" customHeight="1" hidden="1">
      <c r="A28" s="58"/>
      <c r="B28" s="4"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21"/>
      <c r="N28" s="4"/>
      <c r="O28" s="29"/>
      <c r="P28" s="4"/>
      <c r="Q28" s="165"/>
    </row>
    <row r="29" spans="1:17" ht="27" customHeight="1" hidden="1" thickBot="1">
      <c r="A29" s="64" t="s">
        <v>30</v>
      </c>
      <c r="B29" s="43">
        <v>0</v>
      </c>
      <c r="C29" s="4"/>
      <c r="D29" s="4">
        <f>E29+F29+G29+H29</f>
        <v>0</v>
      </c>
      <c r="E29" s="4"/>
      <c r="F29" s="4"/>
      <c r="G29" s="4"/>
      <c r="H29" s="4"/>
      <c r="I29" s="4"/>
      <c r="J29" s="4"/>
      <c r="K29" s="4"/>
      <c r="L29" s="4"/>
      <c r="M29" s="21"/>
      <c r="N29" s="4"/>
      <c r="O29" s="29"/>
      <c r="P29" s="4"/>
      <c r="Q29" s="165"/>
    </row>
    <row r="30" spans="1:17" ht="19.5" customHeight="1" hidden="1">
      <c r="A30" s="61"/>
      <c r="B30" s="43"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21"/>
      <c r="N30" s="4"/>
      <c r="O30" s="29"/>
      <c r="P30" s="4"/>
      <c r="Q30" s="165"/>
    </row>
    <row r="31" spans="1:17" ht="20.25" customHeight="1" hidden="1" thickBot="1">
      <c r="A31" s="57"/>
      <c r="B31" s="44">
        <f>D31+I31+J31+K31+L31+M31+N31+O31+P31+Q31</f>
        <v>0</v>
      </c>
      <c r="C31" s="8"/>
      <c r="D31" s="8">
        <f>E31+F31+G31+H31</f>
        <v>0</v>
      </c>
      <c r="E31" s="8"/>
      <c r="F31" s="8"/>
      <c r="G31" s="8"/>
      <c r="H31" s="8"/>
      <c r="I31" s="8"/>
      <c r="J31" s="8"/>
      <c r="K31" s="8"/>
      <c r="L31" s="8"/>
      <c r="M31" s="17"/>
      <c r="N31" s="8"/>
      <c r="O31" s="30"/>
      <c r="P31" s="8"/>
      <c r="Q31" s="164"/>
    </row>
    <row r="32" spans="1:17" ht="20.25" customHeight="1" thickBot="1">
      <c r="A32" s="47" t="s">
        <v>11</v>
      </c>
      <c r="B32" s="45">
        <f>SUM(B20:B31)</f>
        <v>145604</v>
      </c>
      <c r="C32" s="7"/>
      <c r="D32" s="7">
        <f aca="true" t="shared" si="5" ref="D32:N32">SUM(D20:D31)</f>
        <v>0</v>
      </c>
      <c r="E32" s="7">
        <f t="shared" si="5"/>
        <v>0</v>
      </c>
      <c r="F32" s="7">
        <f t="shared" si="5"/>
        <v>0</v>
      </c>
      <c r="G32" s="7">
        <f t="shared" si="5"/>
        <v>0</v>
      </c>
      <c r="H32" s="7">
        <f t="shared" si="5"/>
        <v>0</v>
      </c>
      <c r="I32" s="7">
        <f>I20+I21+I22+I23+I24+I25+I26+I27+I28+I29+I30+I31</f>
        <v>0</v>
      </c>
      <c r="J32" s="7">
        <v>0</v>
      </c>
      <c r="K32" s="7">
        <f t="shared" si="5"/>
        <v>0</v>
      </c>
      <c r="L32" s="7">
        <f t="shared" si="5"/>
        <v>0</v>
      </c>
      <c r="M32" s="18">
        <f>SUM(M20:M31)</f>
        <v>0</v>
      </c>
      <c r="N32" s="7">
        <f t="shared" si="5"/>
        <v>145604</v>
      </c>
      <c r="O32" s="31">
        <f>SUM(O20:O31)</f>
        <v>0</v>
      </c>
      <c r="P32" s="7">
        <f>SUM(P20:P31)</f>
        <v>0</v>
      </c>
      <c r="Q32" s="11">
        <f>SUM(Q20:Q31)</f>
        <v>0</v>
      </c>
    </row>
    <row r="33" spans="1:17" ht="19.5" customHeight="1" hidden="1" thickBot="1">
      <c r="A33" s="47" t="s">
        <v>10</v>
      </c>
      <c r="B33" s="45">
        <f>B32+B10</f>
        <v>488221.55</v>
      </c>
      <c r="C33" s="7">
        <f aca="true" t="shared" si="6" ref="C33:H33">SUM(C20:C31)</f>
        <v>0</v>
      </c>
      <c r="D33" s="7">
        <f t="shared" si="6"/>
        <v>0</v>
      </c>
      <c r="E33" s="7">
        <f t="shared" si="6"/>
        <v>0</v>
      </c>
      <c r="F33" s="7">
        <f t="shared" si="6"/>
        <v>0</v>
      </c>
      <c r="G33" s="7">
        <f t="shared" si="6"/>
        <v>0</v>
      </c>
      <c r="H33" s="7">
        <f t="shared" si="6"/>
        <v>0</v>
      </c>
      <c r="I33" s="7">
        <f>SUM(I20:I32)</f>
        <v>0</v>
      </c>
      <c r="J33" s="7">
        <f>SUM(J20:J32)</f>
        <v>0</v>
      </c>
      <c r="K33" s="7">
        <f>SUM(K20:K31)</f>
        <v>0</v>
      </c>
      <c r="L33" s="7">
        <f>SUM(L20:L31)</f>
        <v>0</v>
      </c>
      <c r="M33" s="18" t="e">
        <f>#REF!+M32</f>
        <v>#REF!</v>
      </c>
      <c r="N33" s="7">
        <f>SUM(N20:N31)</f>
        <v>145604</v>
      </c>
      <c r="O33" s="26">
        <f>SUM(O20:O31)</f>
        <v>0</v>
      </c>
      <c r="P33" s="11">
        <f>SUM(P20:P31)</f>
        <v>0</v>
      </c>
      <c r="Q33" s="11">
        <f>SUM(Q20:Q31)</f>
        <v>0</v>
      </c>
    </row>
    <row r="34" spans="1:17" ht="20.25" customHeight="1" hidden="1" thickBot="1">
      <c r="A34" s="60"/>
      <c r="B34" s="46">
        <v>0</v>
      </c>
      <c r="C34" s="5"/>
      <c r="D34" s="4"/>
      <c r="E34" s="5"/>
      <c r="F34" s="5"/>
      <c r="G34" s="5"/>
      <c r="H34" s="5"/>
      <c r="I34" s="5"/>
      <c r="J34" s="5"/>
      <c r="K34" s="5"/>
      <c r="L34" s="5"/>
      <c r="M34" s="20"/>
      <c r="N34" s="5"/>
      <c r="O34" s="28"/>
      <c r="P34" s="5"/>
      <c r="Q34" s="168"/>
    </row>
    <row r="35" spans="1:17" s="152" customFormat="1" ht="19.5" customHeight="1" thickBot="1">
      <c r="A35" s="150" t="s">
        <v>2</v>
      </c>
      <c r="B35" s="151">
        <f>B19+B32</f>
        <v>18790380.67</v>
      </c>
      <c r="C35" s="151">
        <f aca="true" t="shared" si="7" ref="C35:Q35">C19+C32</f>
        <v>0</v>
      </c>
      <c r="D35" s="151">
        <f t="shared" si="7"/>
        <v>835562.75</v>
      </c>
      <c r="E35" s="151">
        <f t="shared" si="7"/>
        <v>693904.09</v>
      </c>
      <c r="F35" s="151">
        <f t="shared" si="7"/>
        <v>0</v>
      </c>
      <c r="G35" s="151">
        <f t="shared" si="7"/>
        <v>0</v>
      </c>
      <c r="H35" s="151">
        <f t="shared" si="7"/>
        <v>141658.66</v>
      </c>
      <c r="I35" s="151">
        <f t="shared" si="7"/>
        <v>0</v>
      </c>
      <c r="J35" s="151">
        <f t="shared" si="7"/>
        <v>56119.79</v>
      </c>
      <c r="K35" s="151">
        <f t="shared" si="7"/>
        <v>7892746.569999999</v>
      </c>
      <c r="L35" s="151">
        <f t="shared" si="7"/>
        <v>47858</v>
      </c>
      <c r="M35" s="151">
        <f t="shared" si="7"/>
        <v>493492.93</v>
      </c>
      <c r="N35" s="151">
        <f t="shared" si="7"/>
        <v>3545814.55</v>
      </c>
      <c r="O35" s="151">
        <f t="shared" si="7"/>
        <v>3697767.87</v>
      </c>
      <c r="P35" s="151">
        <f t="shared" si="7"/>
        <v>2221018.21</v>
      </c>
      <c r="Q35" s="170">
        <f t="shared" si="7"/>
        <v>0</v>
      </c>
    </row>
    <row r="36" spans="1:2" ht="19.5" customHeight="1">
      <c r="A36" s="148" t="s">
        <v>14</v>
      </c>
      <c r="B36" s="10">
        <f>D35+I35+J35+K35+L35+M35+N35+O35+P35+Q35</f>
        <v>18790380.67</v>
      </c>
    </row>
    <row r="37" spans="1:17" ht="12.75" customHeight="1">
      <c r="A37" s="149" t="s">
        <v>102</v>
      </c>
      <c r="B37" s="14">
        <f>'пр бюдж'!B34</f>
        <v>17741485.89</v>
      </c>
      <c r="C37" s="2"/>
      <c r="D37" s="9"/>
      <c r="E37" s="2"/>
      <c r="F37" s="2"/>
      <c r="G37" s="2"/>
      <c r="H37" s="9"/>
      <c r="I37" s="2"/>
      <c r="J37" s="2"/>
      <c r="K37" s="237"/>
      <c r="L37" s="237"/>
      <c r="M37" s="2"/>
      <c r="N37" s="237"/>
      <c r="O37" s="237"/>
      <c r="P37" s="237"/>
      <c r="Q37" s="237"/>
    </row>
    <row r="38" spans="1:17" ht="12.75" customHeight="1" hidden="1">
      <c r="A38" s="48"/>
      <c r="B38" s="14"/>
      <c r="C38" s="2"/>
      <c r="D38" s="2"/>
      <c r="E38" s="2"/>
      <c r="F38" s="2"/>
      <c r="G38" s="2"/>
      <c r="H38" s="2"/>
      <c r="I38" s="2"/>
      <c r="J38" s="2"/>
      <c r="K38" s="238"/>
      <c r="L38" s="238"/>
      <c r="M38" s="2"/>
      <c r="N38" s="238"/>
      <c r="O38" s="238"/>
      <c r="P38" s="238"/>
      <c r="Q38" s="238"/>
    </row>
    <row r="39" spans="1:17" ht="12.75">
      <c r="A39" s="147" t="s">
        <v>103</v>
      </c>
      <c r="B39" s="12">
        <f>'пр каз'!B32</f>
        <v>1048894.78</v>
      </c>
      <c r="E39" s="12"/>
      <c r="K39" s="238"/>
      <c r="L39" s="238"/>
      <c r="N39" s="238"/>
      <c r="O39" s="238"/>
      <c r="P39" s="238"/>
      <c r="Q39" s="238"/>
    </row>
    <row r="40" spans="1:17" ht="12.75">
      <c r="A40" s="147" t="s">
        <v>104</v>
      </c>
      <c r="B40" s="12">
        <f>B37+B39-B36</f>
        <v>0</v>
      </c>
      <c r="D40" s="12"/>
      <c r="K40" s="238"/>
      <c r="L40" s="238"/>
      <c r="N40" s="238"/>
      <c r="O40" s="238"/>
      <c r="P40" s="238"/>
      <c r="Q40" s="238"/>
    </row>
    <row r="41" ht="12.75">
      <c r="A41" s="49"/>
    </row>
    <row r="42" ht="12.75">
      <c r="A42" s="49"/>
    </row>
    <row r="43" ht="12.75">
      <c r="A43" s="49"/>
    </row>
    <row r="44" ht="12.75">
      <c r="A44" s="49"/>
    </row>
    <row r="45" ht="12.75">
      <c r="A45" s="49"/>
    </row>
    <row r="46" ht="12.75">
      <c r="A46" s="49"/>
    </row>
    <row r="47" ht="12.75">
      <c r="A47" s="49"/>
    </row>
    <row r="48" ht="12.75">
      <c r="A48" s="49"/>
    </row>
    <row r="49" ht="12.75">
      <c r="A49" s="49"/>
    </row>
    <row r="50" ht="12.75">
      <c r="A50" s="49"/>
    </row>
    <row r="51" ht="12.75">
      <c r="A51" s="49"/>
    </row>
    <row r="52" ht="12.75">
      <c r="A52" s="49"/>
    </row>
    <row r="53" ht="12.75">
      <c r="A53" s="49"/>
    </row>
    <row r="54" ht="12.75">
      <c r="A54" s="49"/>
    </row>
    <row r="55" ht="12.75">
      <c r="A55" s="49"/>
    </row>
    <row r="56" ht="12.75">
      <c r="A56" s="49"/>
    </row>
    <row r="57" ht="12.75">
      <c r="A57" s="49"/>
    </row>
    <row r="58" ht="12.75">
      <c r="A58" s="49"/>
    </row>
    <row r="59" ht="12.75">
      <c r="A59" s="49"/>
    </row>
    <row r="60" ht="12.75">
      <c r="A60" s="49"/>
    </row>
    <row r="61" ht="12.75">
      <c r="A61" s="49"/>
    </row>
    <row r="62" ht="12.75">
      <c r="A62" s="49"/>
    </row>
    <row r="63" ht="12.75">
      <c r="A63" s="49"/>
    </row>
    <row r="64" ht="12.75">
      <c r="A64" s="49"/>
    </row>
    <row r="65" ht="12.75">
      <c r="A65" s="49"/>
    </row>
    <row r="66" ht="12.75">
      <c r="A66" s="49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1" ht="12.75">
      <c r="A71" s="49"/>
    </row>
    <row r="72" ht="12.75">
      <c r="A72" s="49"/>
    </row>
    <row r="73" ht="12.75">
      <c r="A73" s="49"/>
    </row>
    <row r="74" ht="12.75">
      <c r="A74" s="49"/>
    </row>
    <row r="75" ht="12.75">
      <c r="A75" s="49"/>
    </row>
    <row r="76" ht="12.75">
      <c r="A76" s="49"/>
    </row>
    <row r="77" ht="12.75">
      <c r="A77" s="49"/>
    </row>
    <row r="78" ht="12.75">
      <c r="A78" s="49"/>
    </row>
    <row r="79" ht="12.75">
      <c r="A79" s="49"/>
    </row>
    <row r="80" ht="12.75">
      <c r="A80" s="49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  <row r="95" ht="12.75">
      <c r="A95" s="49"/>
    </row>
    <row r="96" ht="12.75">
      <c r="A96" s="49"/>
    </row>
    <row r="97" ht="12.75">
      <c r="A97" s="49"/>
    </row>
    <row r="98" ht="12.75">
      <c r="A98" s="49"/>
    </row>
    <row r="99" ht="12.75">
      <c r="A99" s="49"/>
    </row>
    <row r="100" ht="12.75">
      <c r="A100" s="49"/>
    </row>
    <row r="101" ht="12.75">
      <c r="A101" s="49"/>
    </row>
  </sheetData>
  <mergeCells count="10">
    <mergeCell ref="A1:Q1"/>
    <mergeCell ref="B2:B4"/>
    <mergeCell ref="A2:A4"/>
    <mergeCell ref="L37:L40"/>
    <mergeCell ref="K37:K40"/>
    <mergeCell ref="O37:O40"/>
    <mergeCell ref="C2:P2"/>
    <mergeCell ref="Q37:Q40"/>
    <mergeCell ref="P37:P40"/>
    <mergeCell ref="N37:N40"/>
  </mergeCells>
  <printOptions/>
  <pageMargins left="0.1968503937007874" right="0" top="0.3937007874015748" bottom="0" header="0.5118110236220472" footer="0.5118110236220472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gribanova</dc:creator>
  <cp:keywords/>
  <dc:description/>
  <cp:lastModifiedBy>u31132</cp:lastModifiedBy>
  <cp:lastPrinted>2013-01-18T09:30:51Z</cp:lastPrinted>
  <dcterms:created xsi:type="dcterms:W3CDTF">2006-03-14T08:00:10Z</dcterms:created>
  <dcterms:modified xsi:type="dcterms:W3CDTF">2013-02-13T07:07:03Z</dcterms:modified>
  <cp:category/>
  <cp:version/>
  <cp:contentType/>
  <cp:contentStatus/>
</cp:coreProperties>
</file>